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7- dług publiczny" sheetId="1" r:id="rId1"/>
  </sheets>
  <definedNames>
    <definedName name="_xlnm.Print_Area" localSheetId="0">'17- dług publiczny'!$A$1:$J$39</definedName>
  </definedNames>
  <calcPr fullCalcOnLoad="1"/>
</workbook>
</file>

<file path=xl/sharedStrings.xml><?xml version="1.0" encoding="utf-8"?>
<sst xmlns="http://schemas.openxmlformats.org/spreadsheetml/2006/main" count="65" uniqueCount="65">
  <si>
    <t>Wyszczególnienie</t>
  </si>
  <si>
    <t>4.</t>
  </si>
  <si>
    <t>1.</t>
  </si>
  <si>
    <t>3.</t>
  </si>
  <si>
    <t>5.</t>
  </si>
  <si>
    <t>6.</t>
  </si>
  <si>
    <t>w złotych</t>
  </si>
  <si>
    <t>Lp.</t>
  </si>
  <si>
    <t>obligacje</t>
  </si>
  <si>
    <t>1.1</t>
  </si>
  <si>
    <t>1.2</t>
  </si>
  <si>
    <t>1.3</t>
  </si>
  <si>
    <t>2.1</t>
  </si>
  <si>
    <t>2.2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</si>
  <si>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</si>
  <si>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</si>
  <si>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</si>
  <si>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</si>
  <si>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</si>
  <si>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</si>
  <si>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</si>
  <si>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</si>
  <si>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</si>
  <si>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</si>
  <si>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Prognozowane wydatki budżetowe</t>
  </si>
  <si>
    <t>Prognozowany wynik finansowy</t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</si>
  <si>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</si>
  <si>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</si>
  <si>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</si>
  <si>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</si>
  <si>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</si>
  <si>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</si>
  <si>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</si>
  <si>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</si>
  <si>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</si>
  <si>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</si>
  <si>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</si>
  <si>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</si>
  <si>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</si>
  <si>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</si>
  <si>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</si>
  <si>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</si>
  <si>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</si>
  <si>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</si>
  <si>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</si>
  <si>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</si>
  <si>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</si>
  <si>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</si>
  <si>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</si>
  <si>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</si>
  <si>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</si>
  <si>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</si>
  <si>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t>Zobowiązania wg tytułów dłużnych: (1.1+1.2+1.3)</t>
  </si>
  <si>
    <t>spłaty zadłużenia (art. 169 ust. 1)        (2:3)</t>
  </si>
  <si>
    <t>spłaty zadłużenia po uwzględnieniu wyłączeń (art. 169 ust. 3)      (2.1+2.3):3</t>
  </si>
  <si>
    <t>kredytów i pożyczek zaciągniętych</t>
  </si>
  <si>
    <t>pożyczek i kredytów planowanych</t>
  </si>
  <si>
    <t>długu (art. 170 ust. 1)         (1:3)</t>
  </si>
  <si>
    <t>długu po uwzględnieniu wyłączeń (art. 170 ust. 3)
(1.1+1.2):3</t>
  </si>
  <si>
    <t>Załącznik Nr 11</t>
  </si>
  <si>
    <t>Przewodniczący Rady Miejskiej</t>
  </si>
  <si>
    <t>Tomasz Cyganek</t>
  </si>
  <si>
    <t>w SĘPÓLNIE KRAJEŃSKIM z dnia 25 października 2007 r.</t>
  </si>
  <si>
    <t>do UCHWAŁY Nr XIII/84/07 RADY MIEJSKIEJ</t>
  </si>
  <si>
    <t>Kwota długu na dzień 31.12.2007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</si>
</sst>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 inden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 indent="8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3" fontId="2" fillId="0" borderId="1" xfId="0" applyNumberFormat="1" applyFont="1" applyFill="1" applyBorder="1" applyAlignment="1">
      <alignment horizontal="right" vertical="top" wrapText="1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/>
    </xf>
    <xf numFmtId="0" fontId="0" fillId="0" borderId="0" xfId="0" applyAlignment="1">
      <alignment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tabSelected="1" workbookViewId="0" topLeftCell="A19">
      <selection activeCell="I31" sqref="I31"/>
    </sheetView>
  </sheetViews>
  <sheetFormatPr defaultColWidth="9.00390625" defaultRowHeight="12.75"/>
  <cols>
    <col min="1" max="1" width="6.25390625" style="0" customWidth="1"/>
    <col min="2" max="2" width="58.125" style="0" customWidth="1"/>
    <col min="3" max="3" width="12.625" style="0" customWidth="1"/>
    <col min="4" max="9" width="10.125" style="0" customWidth="1"/>
    <col min="10" max="10" width="13.125" style="0" customWidth="1"/>
  </cols>
  <sheetData>
    <row r="1" spans="6:10" ht="12.75">
      <c r="F1" s="15" t="s">
        <v>59</v>
      </c>
      <c r="G1" s="29"/>
      <c r="H1" s="29"/>
      <c r="I1" s="29"/>
      <c r="J1" s="29"/>
    </row>
    <row r="2" spans="6:10" ht="12.75">
      <c r="F2" s="2" t="s">
        <v>63</v>
      </c>
      <c r="G2" s="29"/>
      <c r="H2" s="29"/>
      <c r="I2" s="29"/>
      <c r="J2" s="29"/>
    </row>
    <row r="3" spans="6:10" ht="12.75">
      <c r="F3" s="2" t="s">
        <v>62</v>
      </c>
      <c r="G3" s="29"/>
      <c r="H3" s="29"/>
      <c r="I3" s="29"/>
      <c r="J3" s="29"/>
    </row>
    <row r="4" ht="8.25" customHeight="1">
      <c r="J4" s="14" t="s">
        <v>6</v>
      </c>
    </row>
    <row r="5" spans="1:10" s="3" customFormat="1" ht="35.25" customHeight="1">
      <c r="A5" s="34" t="s">
        <v>7</v>
      </c>
      <c r="B5" s="34" t="s">
        <v>0</v>
      </c>
      <c r="C5" s="35" t="s">
        <v>64</v>
      </c>
      <c r="D5" s="37" t="s">
        <v>14</v>
      </c>
      <c r="E5" s="38"/>
      <c r="F5" s="38"/>
      <c r="G5" s="38"/>
      <c r="H5" s="38"/>
      <c r="I5" s="38"/>
      <c r="J5" s="39"/>
    </row>
    <row r="6" spans="1:10" s="3" customFormat="1" ht="23.25" customHeight="1">
      <c r="A6" s="34"/>
      <c r="B6" s="34"/>
      <c r="C6" s="36"/>
      <c r="D6" s="12">
        <v>2008</v>
      </c>
      <c r="E6" s="12">
        <v>2009</v>
      </c>
      <c r="F6" s="12">
        <v>2010</v>
      </c>
      <c r="G6" s="12">
        <v>2011</v>
      </c>
      <c r="H6" s="12">
        <v>2012</v>
      </c>
      <c r="I6" s="12">
        <v>2013</v>
      </c>
      <c r="J6" s="12">
        <v>2014</v>
      </c>
    </row>
    <row r="7" spans="1:10" s="11" customFormat="1" ht="8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/>
      <c r="J7" s="10">
        <v>9</v>
      </c>
    </row>
    <row r="8" spans="1:10" s="23" customFormat="1" ht="22.5" customHeight="1">
      <c r="A8" s="12" t="s">
        <v>2</v>
      </c>
      <c r="B8" s="30" t="s">
        <v>52</v>
      </c>
      <c r="C8" s="31">
        <f>C9+C13+C18</f>
        <v>2867413</v>
      </c>
      <c r="D8" s="31">
        <f>C8-D23+D14</f>
        <v>2406973</v>
      </c>
      <c r="E8" s="31">
        <f>D8-(E23+E24)+E13</f>
        <v>1646533</v>
      </c>
      <c r="F8" s="31">
        <f>E8-(F23+F24)+F13</f>
        <v>894448</v>
      </c>
      <c r="G8" s="31">
        <f>F8-(G23+G24)+G13</f>
        <v>451398</v>
      </c>
      <c r="H8" s="31">
        <f>G8-(H23+H24)+H13</f>
        <v>81508</v>
      </c>
      <c r="I8" s="31">
        <f>H8-(I23+I24)+I13</f>
        <v>0</v>
      </c>
      <c r="J8" s="31">
        <v>0</v>
      </c>
    </row>
    <row r="9" spans="1:10" s="15" customFormat="1" ht="15" customHeight="1">
      <c r="A9" s="4" t="s">
        <v>9</v>
      </c>
      <c r="B9" s="6" t="s">
        <v>46</v>
      </c>
      <c r="C9" s="21">
        <f>SUM(C10:C12)</f>
        <v>2867413</v>
      </c>
      <c r="D9" s="21">
        <f>SUM(D10:D12)</f>
        <v>2106973</v>
      </c>
      <c r="E9" s="21">
        <f>SUM(E10:E12)</f>
        <v>1646533</v>
      </c>
      <c r="F9" s="21">
        <f>SUM(F10:F12)-F14</f>
        <v>894448</v>
      </c>
      <c r="G9" s="21">
        <f>SUM(G10:G12)-G14</f>
        <v>451398</v>
      </c>
      <c r="H9" s="21">
        <f>SUM(H10:H12)-H14</f>
        <v>81508</v>
      </c>
      <c r="I9" s="21">
        <f>SUM(I10:I12)-I14</f>
        <v>0</v>
      </c>
      <c r="J9" s="21">
        <f>SUM(J10:J12)</f>
        <v>0</v>
      </c>
    </row>
    <row r="10" spans="1:11" s="2" customFormat="1" ht="15" customHeight="1">
      <c r="A10" s="9" t="s">
        <v>30</v>
      </c>
      <c r="B10" s="7" t="s">
        <v>15</v>
      </c>
      <c r="C10" s="18">
        <v>2867413</v>
      </c>
      <c r="D10" s="18">
        <f>C10+C11-D23</f>
        <v>2106973</v>
      </c>
      <c r="E10" s="18">
        <f>D8+D11-E23-E24</f>
        <v>1646533</v>
      </c>
      <c r="F10" s="18">
        <f>E8+E11-F23-F24</f>
        <v>894448</v>
      </c>
      <c r="G10" s="18">
        <f>F8+F11-G23-G24</f>
        <v>451398</v>
      </c>
      <c r="H10" s="18">
        <f>G8+G11-H23-H24</f>
        <v>81508</v>
      </c>
      <c r="I10" s="18">
        <f>H8+H11-I23-I24</f>
        <v>0</v>
      </c>
      <c r="J10" s="18">
        <v>0</v>
      </c>
      <c r="K10" s="26"/>
    </row>
    <row r="11" spans="1:10" s="2" customFormat="1" ht="15" customHeight="1">
      <c r="A11" s="9" t="s">
        <v>31</v>
      </c>
      <c r="B11" s="7" t="s">
        <v>16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</row>
    <row r="12" spans="1:10" s="2" customFormat="1" ht="15" customHeight="1">
      <c r="A12" s="9" t="s">
        <v>32</v>
      </c>
      <c r="B12" s="7" t="s">
        <v>17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</row>
    <row r="13" spans="1:10" s="15" customFormat="1" ht="15" customHeight="1">
      <c r="A13" s="4" t="s">
        <v>10</v>
      </c>
      <c r="B13" s="6" t="s">
        <v>47</v>
      </c>
      <c r="C13" s="21">
        <f>C14+C15+C17</f>
        <v>0</v>
      </c>
      <c r="D13" s="21">
        <f aca="true" t="shared" si="0" ref="D13:J13">D14+D15+D17</f>
        <v>300000</v>
      </c>
      <c r="E13" s="21">
        <f t="shared" si="0"/>
        <v>0</v>
      </c>
      <c r="F13" s="21">
        <f t="shared" si="0"/>
        <v>0</v>
      </c>
      <c r="G13" s="21">
        <f t="shared" si="0"/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</row>
    <row r="14" spans="1:10" s="2" customFormat="1" ht="15" customHeight="1">
      <c r="A14" s="9" t="s">
        <v>33</v>
      </c>
      <c r="B14" s="7" t="s">
        <v>18</v>
      </c>
      <c r="C14" s="18">
        <v>0</v>
      </c>
      <c r="D14" s="25">
        <v>300000</v>
      </c>
      <c r="E14" s="25"/>
      <c r="F14" s="25">
        <v>0</v>
      </c>
      <c r="G14" s="25">
        <v>0</v>
      </c>
      <c r="H14" s="25">
        <v>0</v>
      </c>
      <c r="I14" s="25">
        <v>0</v>
      </c>
      <c r="J14" s="25">
        <v>0</v>
      </c>
    </row>
    <row r="15" spans="1:10" s="2" customFormat="1" ht="15" customHeight="1">
      <c r="A15" s="9" t="s">
        <v>34</v>
      </c>
      <c r="B15" s="7" t="s">
        <v>19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</row>
    <row r="16" spans="1:10" s="2" customFormat="1" ht="15" customHeight="1">
      <c r="A16" s="9"/>
      <c r="B16" s="8" t="s">
        <v>20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</row>
    <row r="17" spans="1:10" s="2" customFormat="1" ht="15" customHeight="1">
      <c r="A17" s="9" t="s">
        <v>35</v>
      </c>
      <c r="B17" s="7" t="s">
        <v>8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</row>
    <row r="18" spans="1:10" s="15" customFormat="1" ht="15" customHeight="1">
      <c r="A18" s="4" t="s">
        <v>11</v>
      </c>
      <c r="B18" s="6" t="s">
        <v>21</v>
      </c>
      <c r="C18" s="19">
        <f>SUM(C19:C20)</f>
        <v>0</v>
      </c>
      <c r="D18" s="19">
        <f aca="true" t="shared" si="1" ref="D18:J18">SUM(D19:D20)</f>
        <v>0</v>
      </c>
      <c r="E18" s="19">
        <f t="shared" si="1"/>
        <v>0</v>
      </c>
      <c r="F18" s="19">
        <f t="shared" si="1"/>
        <v>0</v>
      </c>
      <c r="G18" s="19">
        <f t="shared" si="1"/>
        <v>0</v>
      </c>
      <c r="H18" s="19">
        <f t="shared" si="1"/>
        <v>0</v>
      </c>
      <c r="I18" s="19">
        <f t="shared" si="1"/>
        <v>0</v>
      </c>
      <c r="J18" s="19">
        <f t="shared" si="1"/>
        <v>0</v>
      </c>
    </row>
    <row r="19" spans="1:10" s="2" customFormat="1" ht="15" customHeight="1">
      <c r="A19" s="9" t="s">
        <v>48</v>
      </c>
      <c r="B19" s="16" t="s">
        <v>50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</row>
    <row r="20" spans="1:10" s="2" customFormat="1" ht="15" customHeight="1">
      <c r="A20" s="9" t="s">
        <v>49</v>
      </c>
      <c r="B20" s="16" t="s">
        <v>51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</row>
    <row r="21" spans="1:11" s="23" customFormat="1" ht="22.5" customHeight="1">
      <c r="A21" s="1">
        <v>2</v>
      </c>
      <c r="B21" s="13" t="s">
        <v>45</v>
      </c>
      <c r="C21" s="22">
        <f>C22+C27+C28</f>
        <v>803840</v>
      </c>
      <c r="D21" s="22">
        <f aca="true" t="shared" si="2" ref="D21:J21">D22+D27+D28</f>
        <v>1371164</v>
      </c>
      <c r="E21" s="22">
        <f t="shared" si="2"/>
        <v>1371164</v>
      </c>
      <c r="F21" s="22">
        <f t="shared" si="2"/>
        <v>1456509</v>
      </c>
      <c r="G21" s="22">
        <f t="shared" si="2"/>
        <v>1295873</v>
      </c>
      <c r="H21" s="22">
        <f t="shared" si="2"/>
        <v>819290</v>
      </c>
      <c r="I21" s="22">
        <f t="shared" si="2"/>
        <v>512908</v>
      </c>
      <c r="J21" s="22">
        <f t="shared" si="2"/>
        <v>426400</v>
      </c>
      <c r="K21" s="27"/>
    </row>
    <row r="22" spans="1:11" s="23" customFormat="1" ht="15" customHeight="1">
      <c r="A22" s="12" t="s">
        <v>12</v>
      </c>
      <c r="B22" s="30" t="s">
        <v>44</v>
      </c>
      <c r="C22" s="31">
        <f>SUM(C23:C26)</f>
        <v>703840</v>
      </c>
      <c r="D22" s="31">
        <f aca="true" t="shared" si="3" ref="D22:J22">SUM(D23:D26)</f>
        <v>1271164</v>
      </c>
      <c r="E22" s="31">
        <f>SUM(E23:E26)</f>
        <v>1271164</v>
      </c>
      <c r="F22" s="31">
        <f t="shared" si="3"/>
        <v>1366509</v>
      </c>
      <c r="G22" s="31">
        <f t="shared" si="3"/>
        <v>1235873</v>
      </c>
      <c r="H22" s="31">
        <f t="shared" si="3"/>
        <v>789290</v>
      </c>
      <c r="I22" s="31">
        <f t="shared" si="3"/>
        <v>500908</v>
      </c>
      <c r="J22" s="31">
        <f t="shared" si="3"/>
        <v>425400</v>
      </c>
      <c r="K22" s="27"/>
    </row>
    <row r="23" spans="1:12" s="2" customFormat="1" ht="15" customHeight="1">
      <c r="A23" s="9" t="s">
        <v>27</v>
      </c>
      <c r="B23" s="7" t="s">
        <v>55</v>
      </c>
      <c r="C23" s="18">
        <v>703840</v>
      </c>
      <c r="D23" s="18">
        <v>760440</v>
      </c>
      <c r="E23" s="18">
        <v>760440</v>
      </c>
      <c r="F23" s="18">
        <v>752085</v>
      </c>
      <c r="G23" s="18">
        <v>443050</v>
      </c>
      <c r="H23" s="18">
        <v>369890</v>
      </c>
      <c r="I23" s="18">
        <v>81508</v>
      </c>
      <c r="J23" s="18"/>
      <c r="K23" s="26"/>
      <c r="L23" s="26"/>
    </row>
    <row r="24" spans="1:12" s="2" customFormat="1" ht="15" customHeight="1">
      <c r="A24" s="9"/>
      <c r="B24" s="7" t="s">
        <v>56</v>
      </c>
      <c r="C24" s="18">
        <v>0</v>
      </c>
      <c r="D24" s="18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18">
        <v>0</v>
      </c>
      <c r="K24" s="26">
        <f>SUM(E24:I24)</f>
        <v>0</v>
      </c>
      <c r="L24" s="26"/>
    </row>
    <row r="25" spans="1:10" s="2" customFormat="1" ht="15" customHeight="1">
      <c r="A25" s="9" t="s">
        <v>28</v>
      </c>
      <c r="B25" s="7" t="s">
        <v>39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</row>
    <row r="26" spans="1:11" s="2" customFormat="1" ht="15" customHeight="1">
      <c r="A26" s="9" t="s">
        <v>29</v>
      </c>
      <c r="B26" s="7" t="s">
        <v>38</v>
      </c>
      <c r="C26" s="18">
        <v>0</v>
      </c>
      <c r="D26" s="18">
        <v>510724</v>
      </c>
      <c r="E26" s="18">
        <v>510724</v>
      </c>
      <c r="F26" s="18">
        <f>510724+103700</f>
        <v>614424</v>
      </c>
      <c r="G26" s="18">
        <f>585423+207400</f>
        <v>792823</v>
      </c>
      <c r="H26" s="18">
        <f>212000+207400</f>
        <v>419400</v>
      </c>
      <c r="I26" s="18">
        <f>212000+207400</f>
        <v>419400</v>
      </c>
      <c r="J26" s="18">
        <f>218000+207400</f>
        <v>425400</v>
      </c>
      <c r="K26" s="26"/>
    </row>
    <row r="27" spans="1:10" s="15" customFormat="1" ht="15" customHeight="1">
      <c r="A27" s="4" t="s">
        <v>13</v>
      </c>
      <c r="B27" s="6" t="s">
        <v>37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</row>
    <row r="28" spans="1:11" s="15" customFormat="1" ht="14.25" customHeight="1">
      <c r="A28" s="4" t="s">
        <v>26</v>
      </c>
      <c r="B28" s="6" t="s">
        <v>36</v>
      </c>
      <c r="C28" s="21">
        <v>100000</v>
      </c>
      <c r="D28" s="21">
        <v>100000</v>
      </c>
      <c r="E28" s="21">
        <v>100000</v>
      </c>
      <c r="F28" s="21">
        <v>90000</v>
      </c>
      <c r="G28" s="21">
        <v>60000</v>
      </c>
      <c r="H28" s="21">
        <v>30000</v>
      </c>
      <c r="I28" s="21">
        <v>12000</v>
      </c>
      <c r="J28" s="21">
        <v>1000</v>
      </c>
      <c r="K28" s="28"/>
    </row>
    <row r="29" spans="1:10" s="23" customFormat="1" ht="22.5" customHeight="1">
      <c r="A29" s="1" t="s">
        <v>3</v>
      </c>
      <c r="B29" s="13" t="s">
        <v>22</v>
      </c>
      <c r="C29" s="22">
        <v>32584687</v>
      </c>
      <c r="D29" s="40">
        <v>30955258</v>
      </c>
      <c r="E29" s="22">
        <f aca="true" t="shared" si="4" ref="E29:J29">D29*1.015</f>
        <v>31419586.869999997</v>
      </c>
      <c r="F29" s="22">
        <f t="shared" si="4"/>
        <v>31890880.673049994</v>
      </c>
      <c r="G29" s="22">
        <f t="shared" si="4"/>
        <v>32369243.883145742</v>
      </c>
      <c r="H29" s="22">
        <f t="shared" si="4"/>
        <v>32854782.541392926</v>
      </c>
      <c r="I29" s="22">
        <f t="shared" si="4"/>
        <v>33347604.279513817</v>
      </c>
      <c r="J29" s="22">
        <f t="shared" si="4"/>
        <v>33847818.34370652</v>
      </c>
    </row>
    <row r="30" spans="1:10" s="24" customFormat="1" ht="22.5" customHeight="1">
      <c r="A30" s="1" t="s">
        <v>1</v>
      </c>
      <c r="B30" s="13" t="s">
        <v>24</v>
      </c>
      <c r="C30" s="22">
        <v>33279404</v>
      </c>
      <c r="D30" s="40">
        <f>D29+300000</f>
        <v>31255258</v>
      </c>
      <c r="E30" s="22">
        <v>30667502</v>
      </c>
      <c r="F30" s="22">
        <v>31447831</v>
      </c>
      <c r="G30" s="22">
        <v>31999354</v>
      </c>
      <c r="H30" s="22">
        <v>32773275</v>
      </c>
      <c r="I30" s="22">
        <f>I29</f>
        <v>33347604.279513817</v>
      </c>
      <c r="J30" s="22">
        <f>I30*1.015</f>
        <v>33847818.34370652</v>
      </c>
    </row>
    <row r="31" spans="1:10" s="24" customFormat="1" ht="22.5" customHeight="1">
      <c r="A31" s="1" t="s">
        <v>4</v>
      </c>
      <c r="B31" s="13" t="s">
        <v>25</v>
      </c>
      <c r="C31" s="22">
        <f>C29-C30</f>
        <v>-694717</v>
      </c>
      <c r="D31" s="22">
        <f aca="true" t="shared" si="5" ref="D31:J31">D29-D30</f>
        <v>-300000</v>
      </c>
      <c r="E31" s="22">
        <f t="shared" si="5"/>
        <v>752084.8699999973</v>
      </c>
      <c r="F31" s="22">
        <f t="shared" si="5"/>
        <v>443049.6730499938</v>
      </c>
      <c r="G31" s="22">
        <f t="shared" si="5"/>
        <v>369889.8831457421</v>
      </c>
      <c r="H31" s="22">
        <f t="shared" si="5"/>
        <v>81507.54139292613</v>
      </c>
      <c r="I31" s="22">
        <f t="shared" si="5"/>
        <v>0</v>
      </c>
      <c r="J31" s="22">
        <f t="shared" si="5"/>
        <v>0</v>
      </c>
    </row>
    <row r="32" spans="1:10" s="3" customFormat="1" ht="16.5" customHeight="1">
      <c r="A32" s="1" t="s">
        <v>5</v>
      </c>
      <c r="B32" s="13" t="s">
        <v>23</v>
      </c>
      <c r="C32" s="17"/>
      <c r="D32" s="17"/>
      <c r="E32" s="17"/>
      <c r="F32" s="17"/>
      <c r="G32" s="17"/>
      <c r="H32" s="17"/>
      <c r="I32" s="17"/>
      <c r="J32" s="17"/>
    </row>
    <row r="33" spans="1:10" s="15" customFormat="1" ht="15" customHeight="1">
      <c r="A33" s="4" t="s">
        <v>40</v>
      </c>
      <c r="B33" s="5" t="s">
        <v>57</v>
      </c>
      <c r="C33" s="21">
        <f aca="true" t="shared" si="6" ref="C33:J33">(C8-C27)/C29*100</f>
        <v>8.799878912447433</v>
      </c>
      <c r="D33" s="21">
        <f t="shared" si="6"/>
        <v>7.775651554899008</v>
      </c>
      <c r="E33" s="21">
        <f t="shared" si="6"/>
        <v>5.2404667407391665</v>
      </c>
      <c r="F33" s="21">
        <f t="shared" si="6"/>
        <v>2.8047140158028645</v>
      </c>
      <c r="G33" s="21">
        <f t="shared" si="6"/>
        <v>1.3945274768529186</v>
      </c>
      <c r="H33" s="21">
        <f t="shared" si="6"/>
        <v>0.24808564749229461</v>
      </c>
      <c r="I33" s="21">
        <f t="shared" si="6"/>
        <v>0</v>
      </c>
      <c r="J33" s="21">
        <f t="shared" si="6"/>
        <v>0</v>
      </c>
    </row>
    <row r="34" spans="1:10" s="15" customFormat="1" ht="28.5" customHeight="1">
      <c r="A34" s="4" t="s">
        <v>41</v>
      </c>
      <c r="B34" s="5" t="s">
        <v>58</v>
      </c>
      <c r="C34" s="21">
        <f aca="true" t="shared" si="7" ref="C34:J34">(C9+C13)/C29*100</f>
        <v>8.799878912447433</v>
      </c>
      <c r="D34" s="21">
        <f t="shared" si="7"/>
        <v>7.775651554899008</v>
      </c>
      <c r="E34" s="21">
        <f t="shared" si="7"/>
        <v>5.2404667407391665</v>
      </c>
      <c r="F34" s="21">
        <f t="shared" si="7"/>
        <v>2.8047140158028645</v>
      </c>
      <c r="G34" s="21">
        <f t="shared" si="7"/>
        <v>1.3945274768529186</v>
      </c>
      <c r="H34" s="21">
        <f t="shared" si="7"/>
        <v>0.24808564749229461</v>
      </c>
      <c r="I34" s="21">
        <f t="shared" si="7"/>
        <v>0</v>
      </c>
      <c r="J34" s="21">
        <f t="shared" si="7"/>
        <v>0</v>
      </c>
    </row>
    <row r="35" spans="1:10" s="15" customFormat="1" ht="15" customHeight="1">
      <c r="A35" s="4" t="s">
        <v>42</v>
      </c>
      <c r="B35" s="5" t="s">
        <v>53</v>
      </c>
      <c r="C35" s="21">
        <f>C21/C29*100</f>
        <v>2.4669256451657797</v>
      </c>
      <c r="D35" s="21">
        <f aca="true" t="shared" si="8" ref="D35:J35">D21/D29*100</f>
        <v>4.429502735851854</v>
      </c>
      <c r="E35" s="21">
        <f t="shared" si="8"/>
        <v>4.364042104287542</v>
      </c>
      <c r="F35" s="21">
        <f t="shared" si="8"/>
        <v>4.567164560089591</v>
      </c>
      <c r="G35" s="21">
        <f t="shared" si="8"/>
        <v>4.003408311538426</v>
      </c>
      <c r="H35" s="21">
        <f t="shared" si="8"/>
        <v>2.493670438901237</v>
      </c>
      <c r="I35" s="21">
        <f t="shared" si="8"/>
        <v>1.5380655104963294</v>
      </c>
      <c r="J35" s="21">
        <f t="shared" si="8"/>
        <v>1.259756229102082</v>
      </c>
    </row>
    <row r="36" spans="1:10" s="15" customFormat="1" ht="25.5" customHeight="1">
      <c r="A36" s="4" t="s">
        <v>43</v>
      </c>
      <c r="B36" s="5" t="s">
        <v>54</v>
      </c>
      <c r="C36" s="21">
        <f>(C22+C28)/C29*100</f>
        <v>2.4669256451657797</v>
      </c>
      <c r="D36" s="21">
        <f aca="true" t="shared" si="9" ref="D36:J36">(D22+D28)/D29*100</f>
        <v>4.429502735851854</v>
      </c>
      <c r="E36" s="21">
        <f t="shared" si="9"/>
        <v>4.364042104287542</v>
      </c>
      <c r="F36" s="21">
        <f t="shared" si="9"/>
        <v>4.567164560089591</v>
      </c>
      <c r="G36" s="21">
        <f t="shared" si="9"/>
        <v>4.003408311538426</v>
      </c>
      <c r="H36" s="21">
        <f t="shared" si="9"/>
        <v>2.493670438901237</v>
      </c>
      <c r="I36" s="21">
        <f t="shared" si="9"/>
        <v>1.5380655104963294</v>
      </c>
      <c r="J36" s="21">
        <f t="shared" si="9"/>
        <v>1.259756229102082</v>
      </c>
    </row>
    <row r="37" spans="7:9" ht="12.75">
      <c r="G37" s="32" t="s">
        <v>60</v>
      </c>
      <c r="H37" s="32"/>
      <c r="I37" s="32"/>
    </row>
    <row r="38" spans="7:9" ht="12.75">
      <c r="G38" s="33"/>
      <c r="H38" s="33"/>
      <c r="I38" s="33"/>
    </row>
    <row r="39" spans="7:9" ht="12.75">
      <c r="G39" s="33" t="s">
        <v>61</v>
      </c>
      <c r="H39" s="33"/>
      <c r="I39" s="33"/>
    </row>
  </sheetData>
  <mergeCells count="7">
    <mergeCell ref="G37:I37"/>
    <mergeCell ref="G38:I38"/>
    <mergeCell ref="G39:I39"/>
    <mergeCell ref="A5:A6"/>
    <mergeCell ref="B5:B6"/>
    <mergeCell ref="C5:C6"/>
    <mergeCell ref="D5:J5"/>
  </mergeCells>
  <printOptions horizontalCentered="1" verticalCentered="1"/>
  <pageMargins left="0.66" right="0.51" top="0.2362204724409449" bottom="0.5511811023622047" header="0.27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2007-10-30T07:14:55Z</cp:lastPrinted>
  <dcterms:created xsi:type="dcterms:W3CDTF">1998-12-09T13:02:10Z</dcterms:created>
  <dcterms:modified xsi:type="dcterms:W3CDTF">2007-11-09T07:08:56Z</dcterms:modified>
  <cp:category/>
  <cp:version/>
  <cp:contentType/>
  <cp:contentStatus/>
</cp:coreProperties>
</file>