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3" sheetId="1" r:id="rId1"/>
    <sheet name="3a" sheetId="2" r:id="rId2"/>
  </sheets>
  <definedNames>
    <definedName name="_xlnm.Print_Area" localSheetId="0">'3'!#REF!</definedName>
    <definedName name="_xlnm.Print_Area" localSheetId="1">'3a'!$A$1:$K$61</definedName>
  </definedNames>
  <calcPr fullCalcOnLoad="1"/>
</workbook>
</file>

<file path=xl/sharedStrings.xml><?xml version="1.0" encoding="utf-8"?>
<sst xmlns="http://schemas.openxmlformats.org/spreadsheetml/2006/main" count="163" uniqueCount="108">
  <si>
    <t>Dział</t>
  </si>
  <si>
    <t>Rozdz.</t>
  </si>
  <si>
    <t>x</t>
  </si>
  <si>
    <t>Lp.</t>
  </si>
  <si>
    <t>Planowane wydatki</t>
  </si>
  <si>
    <t>kredyty
i pożyczki</t>
  </si>
  <si>
    <t>Łączne koszty finansowe</t>
  </si>
  <si>
    <t>§**</t>
  </si>
  <si>
    <t>Nazwa zadania inwestycyjnego</t>
  </si>
  <si>
    <t>z tego źródła finansowania</t>
  </si>
  <si>
    <t>6050</t>
  </si>
  <si>
    <t>600</t>
  </si>
  <si>
    <t>60016</t>
  </si>
  <si>
    <t>801</t>
  </si>
  <si>
    <t>900</t>
  </si>
  <si>
    <t>90095</t>
  </si>
  <si>
    <t>926</t>
  </si>
  <si>
    <t>92601</t>
  </si>
  <si>
    <t>6060</t>
  </si>
  <si>
    <t>80104</t>
  </si>
  <si>
    <t>6059</t>
  </si>
  <si>
    <t>Ogółem zadania inwestycyjne</t>
  </si>
  <si>
    <t>Rady Miejskiej w Sępólnie Krajeńskim</t>
  </si>
  <si>
    <t>Zakup tłucznia do utwardzenia dróg gminnych</t>
  </si>
  <si>
    <t>środki pozyskane z innych  źródeł</t>
  </si>
  <si>
    <t>Razem dział 600</t>
  </si>
  <si>
    <t>Razem dział 801</t>
  </si>
  <si>
    <t>Razem dział 900</t>
  </si>
  <si>
    <t>Razem dział 926</t>
  </si>
  <si>
    <t>1.</t>
  </si>
  <si>
    <t>2.</t>
  </si>
  <si>
    <t>3.</t>
  </si>
  <si>
    <t>4.</t>
  </si>
  <si>
    <t>5.</t>
  </si>
  <si>
    <t>6.</t>
  </si>
  <si>
    <t>Uwagi</t>
  </si>
  <si>
    <t>Dotacja dla powiatu</t>
  </si>
  <si>
    <t xml:space="preserve">Dofinansowanie budowy chodników przy drogach powiatowych na terenie Gminy Sępólno Krajeńskie </t>
  </si>
  <si>
    <t>7.</t>
  </si>
  <si>
    <t>8.</t>
  </si>
  <si>
    <t>9.</t>
  </si>
  <si>
    <t>10.</t>
  </si>
  <si>
    <t>11.</t>
  </si>
  <si>
    <t>6057</t>
  </si>
  <si>
    <t>Budowa ulic za Zespołem Szkół Nr 1 w Sępólnie Krajeńskim</t>
  </si>
  <si>
    <t>80101</t>
  </si>
  <si>
    <t>Zakup placu zabaw do Przedszkola Nr 1</t>
  </si>
  <si>
    <t>Rewitalizacja miasta Sępólna Krajeńskiego</t>
  </si>
  <si>
    <t>Zadanie realizowane w latach 2010-2012 - przewidywane dofinansowanie projektu w 85% z RPO WK-P w działaniu 7.1</t>
  </si>
  <si>
    <t>Budowa boisk  sportowych "Moje Bolisko Orlik 2012" przy Zespole Szkół w Lutowie i Wałdowie</t>
  </si>
  <si>
    <t xml:space="preserve">Rozwój turystyki, rekreacji i sportu na terenie Pojezierza Krajeńskiego  </t>
  </si>
  <si>
    <t>Projekt kluczowy dofinansowany ze środków EFRR realizowany przy współudziale Gminy Więcbork</t>
  </si>
  <si>
    <t xml:space="preserve"> Zadania inwestycyjne w 2011 roku</t>
  </si>
  <si>
    <t>rok budżetowy 2011 (8+9+10)</t>
  </si>
  <si>
    <t xml:space="preserve">Załącznik Nr 3 </t>
  </si>
  <si>
    <t>do uchwały nr III/10/10</t>
  </si>
  <si>
    <t>z dnia 28 grudnia 2010 r.</t>
  </si>
  <si>
    <t>700</t>
  </si>
  <si>
    <t>70005</t>
  </si>
  <si>
    <t>Wykup budynku przy ulicy Przemysłowej</t>
  </si>
  <si>
    <t>Razem dział 700</t>
  </si>
  <si>
    <t>Budowa kładki przez rzekę Sępolenkę</t>
  </si>
  <si>
    <t>Zakup ekologicznych piaskownic na plac zabaw do Przedszkola Nr 2</t>
  </si>
  <si>
    <t>Termomodernizacja budynku  SP w Zbożu</t>
  </si>
  <si>
    <t>12.</t>
  </si>
  <si>
    <t>13.</t>
  </si>
  <si>
    <t>Budowa drogi Wilkowo-Wałdówko</t>
  </si>
  <si>
    <t>Budowa dróg i chodników na terenie gminy</t>
  </si>
  <si>
    <t>010</t>
  </si>
  <si>
    <t>01041</t>
  </si>
  <si>
    <t>Razem dział 010</t>
  </si>
  <si>
    <t>dochody własne jst</t>
  </si>
  <si>
    <t>Modernizacja świetlic wiejskich w Gminie Sepólno Krajeńskie w tym świetlic mieszczących się w budynkach wpisanych do ewidencji zabytków</t>
  </si>
  <si>
    <t>Zagospodarowanie terenu wokół świetlicy wiejskiej i wyposażenie świetlicy w miejscowości Wilkowo</t>
  </si>
  <si>
    <t>Umowa o przyznanie pomocy Nr PRW.I.6010-168-106/10 w ramach działania  "Odnowa i Rozwój Wsi" - 322 i 323</t>
  </si>
  <si>
    <t xml:space="preserve">Umowa o przyznanie pomocy Nr PRW.I.6018-139-249/10 00129-6930-UM0230579/10w ramach działania  413"Odnowa i Rozwój Wsi" </t>
  </si>
  <si>
    <t xml:space="preserve">Umowa o przyznanie pomocy Nr PRW.I.6017-313-256/10 00104-6930-UM0240441/10w ramach działania  413"Odnowa i Rozwój Wsi" </t>
  </si>
  <si>
    <t>Budowa placu rekreacyjnego połozonego przy świetlicy wiejskiej w miejscowosci Wysoka Krajeńska</t>
  </si>
  <si>
    <t>Przebudowa pomieszczeń na stołówkę szkolną w ZS w Wałdowie</t>
  </si>
  <si>
    <t>Termomodernizacja dachu w SP Wiśniewa</t>
  </si>
  <si>
    <t>Budowa wiaty w ogrodzie przyszkolnym w SP w Zalesiu</t>
  </si>
  <si>
    <t>Razem rozdział 80101</t>
  </si>
  <si>
    <t>Razem rozdział 80104</t>
  </si>
  <si>
    <t>14.</t>
  </si>
  <si>
    <t>15.</t>
  </si>
  <si>
    <t>16.</t>
  </si>
  <si>
    <t>17.</t>
  </si>
  <si>
    <t>18.</t>
  </si>
  <si>
    <t>19.</t>
  </si>
  <si>
    <t>853</t>
  </si>
  <si>
    <t>85305</t>
  </si>
  <si>
    <t>Opracowanie dokumentacji projektowej na budowę Centrum Małego Dziecka i Rodziny w Sępólnie Krajeńskim</t>
  </si>
  <si>
    <t>Razem dział 853</t>
  </si>
  <si>
    <t>Zadanie realizowane w latach 2010-2012 -  dofinansowanie projektu w 85% z RPO WK-P w działaniu 7.1</t>
  </si>
  <si>
    <t>20.</t>
  </si>
  <si>
    <t>Umowa partnerska "Rozbudowa Bazy Sportowej w Województwie Kujawsko-Pomorskim- Moje Boisko - Orlik 2012". Planowane dofinansowanie: EFRR -666 000zł, Ministerstwo Sportu i Turystyki - 1 000 000zł</t>
  </si>
  <si>
    <t xml:space="preserve">Budowa bieżni i skoczni przy kompleksach boisk sportowych "Moje Boisko-Orlik-2012" przy ZS Nr 3 w Sępólnie Krajeńskim, ZS w Wałdowie i przy ZS w Lutowie </t>
  </si>
  <si>
    <t>21.</t>
  </si>
  <si>
    <t>22.</t>
  </si>
  <si>
    <t>Zakup kosiarki spalinowej dla potrzeb Klubu Sportowego Kawle</t>
  </si>
  <si>
    <t>Razem rozdział 92601</t>
  </si>
  <si>
    <t>do uchwały nr XII/.../11</t>
  </si>
  <si>
    <t>z dnia 30 sierpnia 2011 r.</t>
  </si>
  <si>
    <t>Dotacja z RPO WK-P w ramach działania 1.1, aneks Nr 1 do umowy Nr WPW.I.3043-1-57-529/2010</t>
  </si>
  <si>
    <t>80113</t>
  </si>
  <si>
    <t>Zakup mikrobusu dla zabezpieczenia dowozu dzieci do szkół</t>
  </si>
  <si>
    <t>Dofinansowanie z PFRON</t>
  </si>
  <si>
    <t>23.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</si>
</sst>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</numFmts>
  <fonts count="29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i/>
      <sz val="10"/>
      <name val="Arial CE"/>
      <family val="0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" fontId="6" fillId="20" borderId="10" xfId="0" applyNumberFormat="1" applyFont="1" applyFill="1" applyBorder="1" applyAlignment="1">
      <alignment vertical="center"/>
    </xf>
    <xf numFmtId="49" fontId="6" fillId="2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4" fontId="5" fillId="20" borderId="1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vertical="center" wrapText="1"/>
    </xf>
    <xf numFmtId="49" fontId="5" fillId="20" borderId="10" xfId="0" applyNumberFormat="1" applyFont="1" applyFill="1" applyBorder="1" applyAlignment="1">
      <alignment vertical="center" wrapText="1"/>
    </xf>
    <xf numFmtId="0" fontId="5" fillId="24" borderId="0" xfId="0" applyFont="1" applyFill="1" applyAlignment="1">
      <alignment vertical="center"/>
    </xf>
    <xf numFmtId="0" fontId="5" fillId="2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4" fontId="4" fillId="24" borderId="10" xfId="0" applyNumberFormat="1" applyFont="1" applyFill="1" applyBorder="1" applyAlignment="1">
      <alignment vertical="center"/>
    </xf>
    <xf numFmtId="49" fontId="4" fillId="24" borderId="10" xfId="0" applyNumberFormat="1" applyFont="1" applyFill="1" applyBorder="1" applyAlignment="1">
      <alignment vertical="center" wrapText="1"/>
    </xf>
    <xf numFmtId="49" fontId="4" fillId="24" borderId="1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vertical="center" wrapText="1"/>
    </xf>
    <xf numFmtId="4" fontId="6" fillId="24" borderId="10" xfId="0" applyNumberFormat="1" applyFont="1" applyFill="1" applyBorder="1" applyAlignment="1">
      <alignment vertical="center"/>
    </xf>
    <xf numFmtId="4" fontId="5" fillId="24" borderId="10" xfId="0" applyNumberFormat="1" applyFont="1" applyFill="1" applyBorder="1" applyAlignment="1">
      <alignment vertical="center"/>
    </xf>
    <xf numFmtId="4" fontId="6" fillId="20" borderId="10" xfId="0" applyNumberFormat="1" applyFont="1" applyFill="1" applyBorder="1" applyAlignment="1">
      <alignment vertical="center"/>
    </xf>
    <xf numFmtId="49" fontId="4" fillId="2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vertical="center" wrapText="1"/>
    </xf>
    <xf numFmtId="4" fontId="4" fillId="24" borderId="10" xfId="0" applyNumberFormat="1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5" fillId="20" borderId="10" xfId="0" applyFont="1" applyFill="1" applyBorder="1" applyAlignment="1">
      <alignment horizontal="center" vertical="center" wrapText="1"/>
    </xf>
    <xf numFmtId="49" fontId="6" fillId="20" borderId="15" xfId="0" applyNumberFormat="1" applyFont="1" applyFill="1" applyBorder="1" applyAlignment="1">
      <alignment horizontal="center" vertical="center" wrapText="1"/>
    </xf>
    <xf numFmtId="49" fontId="6" fillId="20" borderId="16" xfId="0" applyNumberFormat="1" applyFont="1" applyFill="1" applyBorder="1" applyAlignment="1">
      <alignment horizontal="center" vertical="center" wrapText="1"/>
    </xf>
    <xf numFmtId="49" fontId="6" fillId="20" borderId="17" xfId="0" applyNumberFormat="1" applyFont="1" applyFill="1" applyBorder="1" applyAlignment="1">
      <alignment horizontal="center" vertical="center" wrapText="1"/>
    </xf>
    <xf numFmtId="49" fontId="6" fillId="20" borderId="15" xfId="0" applyNumberFormat="1" applyFont="1" applyFill="1" applyBorder="1" applyAlignment="1">
      <alignment horizontal="center" vertical="center"/>
    </xf>
    <xf numFmtId="49" fontId="6" fillId="20" borderId="16" xfId="0" applyNumberFormat="1" applyFont="1" applyFill="1" applyBorder="1" applyAlignment="1">
      <alignment horizontal="center" vertical="center"/>
    </xf>
    <xf numFmtId="49" fontId="6" fillId="20" borderId="17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6" fillId="20" borderId="15" xfId="0" applyNumberFormat="1" applyFont="1" applyFill="1" applyBorder="1" applyAlignment="1">
      <alignment horizontal="center" vertical="center"/>
    </xf>
    <xf numFmtId="0" fontId="9" fillId="20" borderId="16" xfId="0" applyFont="1" applyFill="1" applyBorder="1" applyAlignment="1">
      <alignment vertical="center"/>
    </xf>
    <xf numFmtId="0" fontId="9" fillId="20" borderId="17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5" fillId="20" borderId="12" xfId="0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6" fillId="24" borderId="15" xfId="0" applyNumberFormat="1" applyFont="1" applyFill="1" applyBorder="1" applyAlignment="1">
      <alignment horizontal="center" vertical="center"/>
    </xf>
    <xf numFmtId="49" fontId="6" fillId="24" borderId="16" xfId="0" applyNumberFormat="1" applyFont="1" applyFill="1" applyBorder="1" applyAlignment="1">
      <alignment horizontal="center" vertical="center"/>
    </xf>
    <xf numFmtId="49" fontId="6" fillId="24" borderId="17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6" fillId="2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G19" sqref="G19"/>
    </sheetView>
  </sheetViews>
  <sheetFormatPr defaultColWidth="9.00390625" defaultRowHeight="12.75"/>
  <cols>
    <col min="1" max="16384" width="9.125" style="1" customWidth="1"/>
  </cols>
  <sheetData/>
  <sheetProtection/>
  <printOptions horizontalCentered="1"/>
  <pageMargins left="0.1968503937007874" right="0.15748031496062992" top="0.36" bottom="0.28" header="0.21" footer="0.1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SheetLayoutView="100" zoomScalePageLayoutView="0" workbookViewId="0" topLeftCell="A47">
      <selection activeCell="G59" sqref="G59"/>
    </sheetView>
  </sheetViews>
  <sheetFormatPr defaultColWidth="9.00390625" defaultRowHeight="12.75"/>
  <cols>
    <col min="1" max="1" width="3.625" style="3" customWidth="1"/>
    <col min="2" max="2" width="5.25390625" style="5" customWidth="1"/>
    <col min="3" max="3" width="6.75390625" style="5" customWidth="1"/>
    <col min="4" max="4" width="5.375" style="5" customWidth="1"/>
    <col min="5" max="5" width="37.875" style="3" customWidth="1"/>
    <col min="6" max="6" width="14.00390625" style="3" customWidth="1"/>
    <col min="7" max="7" width="12.625" style="3" customWidth="1"/>
    <col min="8" max="8" width="13.00390625" style="3" customWidth="1"/>
    <col min="9" max="9" width="9.375" style="3" customWidth="1"/>
    <col min="10" max="10" width="13.125" style="3" customWidth="1"/>
    <col min="11" max="11" width="26.00390625" style="3" customWidth="1"/>
    <col min="12" max="12" width="16.75390625" style="3" customWidth="1"/>
    <col min="13" max="16384" width="9.125" style="3" customWidth="1"/>
  </cols>
  <sheetData>
    <row r="1" spans="9:10" ht="18.75">
      <c r="I1" s="36" t="s">
        <v>54</v>
      </c>
      <c r="J1" s="36"/>
    </row>
    <row r="2" spans="9:10" ht="15">
      <c r="I2" s="37" t="s">
        <v>101</v>
      </c>
      <c r="J2" s="37"/>
    </row>
    <row r="3" spans="9:10" ht="15">
      <c r="I3" s="37" t="s">
        <v>22</v>
      </c>
      <c r="J3" s="37"/>
    </row>
    <row r="4" spans="9:10" ht="15">
      <c r="I4" s="37" t="s">
        <v>102</v>
      </c>
      <c r="J4" s="37"/>
    </row>
    <row r="5" spans="9:10" ht="15">
      <c r="I5" s="37"/>
      <c r="J5" s="37"/>
    </row>
    <row r="6" spans="1:11" ht="20.25" customHeight="1">
      <c r="A6" s="99"/>
      <c r="B6" s="99"/>
      <c r="C6" s="99"/>
      <c r="D6" s="99"/>
      <c r="I6" s="29" t="s">
        <v>54</v>
      </c>
      <c r="J6" s="4"/>
      <c r="K6" s="4"/>
    </row>
    <row r="7" spans="9:11" ht="15">
      <c r="I7" s="104" t="s">
        <v>55</v>
      </c>
      <c r="J7" s="104"/>
      <c r="K7" s="104"/>
    </row>
    <row r="8" spans="9:11" ht="15">
      <c r="I8" s="104" t="s">
        <v>22</v>
      </c>
      <c r="J8" s="104"/>
      <c r="K8" s="104"/>
    </row>
    <row r="9" spans="9:11" ht="15">
      <c r="I9" s="104" t="s">
        <v>56</v>
      </c>
      <c r="J9" s="104"/>
      <c r="K9" s="104"/>
    </row>
    <row r="10" spans="1:12" ht="20.25" customHeight="1">
      <c r="A10" s="100" t="s">
        <v>52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6"/>
    </row>
    <row r="11" spans="1:11" ht="19.5" customHeight="1">
      <c r="A11" s="82" t="s">
        <v>3</v>
      </c>
      <c r="B11" s="82" t="s">
        <v>0</v>
      </c>
      <c r="C11" s="82" t="s">
        <v>1</v>
      </c>
      <c r="D11" s="82" t="s">
        <v>7</v>
      </c>
      <c r="E11" s="70" t="s">
        <v>8</v>
      </c>
      <c r="F11" s="70" t="s">
        <v>6</v>
      </c>
      <c r="G11" s="70" t="s">
        <v>4</v>
      </c>
      <c r="H11" s="70"/>
      <c r="I11" s="70"/>
      <c r="J11" s="70"/>
      <c r="K11" s="70" t="s">
        <v>35</v>
      </c>
    </row>
    <row r="12" spans="1:11" ht="19.5" customHeight="1">
      <c r="A12" s="82"/>
      <c r="B12" s="82"/>
      <c r="C12" s="82"/>
      <c r="D12" s="82"/>
      <c r="E12" s="70"/>
      <c r="F12" s="70"/>
      <c r="G12" s="70" t="s">
        <v>53</v>
      </c>
      <c r="H12" s="70" t="s">
        <v>9</v>
      </c>
      <c r="I12" s="70"/>
      <c r="J12" s="70"/>
      <c r="K12" s="105"/>
    </row>
    <row r="13" spans="1:11" ht="15" customHeight="1">
      <c r="A13" s="82"/>
      <c r="B13" s="82"/>
      <c r="C13" s="82"/>
      <c r="D13" s="82"/>
      <c r="E13" s="70"/>
      <c r="F13" s="70"/>
      <c r="G13" s="70"/>
      <c r="H13" s="70" t="s">
        <v>71</v>
      </c>
      <c r="I13" s="70" t="s">
        <v>5</v>
      </c>
      <c r="J13" s="101" t="s">
        <v>24</v>
      </c>
      <c r="K13" s="105"/>
    </row>
    <row r="14" spans="1:11" ht="15.75" customHeight="1">
      <c r="A14" s="82"/>
      <c r="B14" s="82"/>
      <c r="C14" s="82"/>
      <c r="D14" s="82"/>
      <c r="E14" s="70"/>
      <c r="F14" s="70"/>
      <c r="G14" s="70"/>
      <c r="H14" s="70"/>
      <c r="I14" s="70"/>
      <c r="J14" s="102"/>
      <c r="K14" s="105"/>
    </row>
    <row r="15" spans="1:11" ht="14.25" customHeight="1">
      <c r="A15" s="82"/>
      <c r="B15" s="82"/>
      <c r="C15" s="82"/>
      <c r="D15" s="82"/>
      <c r="E15" s="70"/>
      <c r="F15" s="70"/>
      <c r="G15" s="70"/>
      <c r="H15" s="70"/>
      <c r="I15" s="70"/>
      <c r="J15" s="103"/>
      <c r="K15" s="105"/>
    </row>
    <row r="16" spans="1:11" ht="15.75" customHeight="1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  <c r="I16" s="2">
        <v>9</v>
      </c>
      <c r="J16" s="2">
        <v>10</v>
      </c>
      <c r="K16" s="2">
        <v>11</v>
      </c>
    </row>
    <row r="17" spans="1:11" s="11" customFormat="1" ht="21.75" customHeight="1">
      <c r="A17" s="93" t="s">
        <v>29</v>
      </c>
      <c r="B17" s="94" t="s">
        <v>68</v>
      </c>
      <c r="C17" s="94" t="s">
        <v>69</v>
      </c>
      <c r="D17" s="12">
        <v>6050</v>
      </c>
      <c r="E17" s="88" t="s">
        <v>72</v>
      </c>
      <c r="F17" s="40">
        <f aca="true" t="shared" si="0" ref="F17:F23">G17</f>
        <v>5499.55</v>
      </c>
      <c r="G17" s="40">
        <f>SUM(H17:J17)</f>
        <v>5499.55</v>
      </c>
      <c r="H17" s="40">
        <v>5499.55</v>
      </c>
      <c r="I17" s="40">
        <v>0</v>
      </c>
      <c r="J17" s="40">
        <v>0</v>
      </c>
      <c r="K17" s="106" t="s">
        <v>74</v>
      </c>
    </row>
    <row r="18" spans="1:11" s="11" customFormat="1" ht="20.25" customHeight="1">
      <c r="A18" s="91"/>
      <c r="B18" s="95"/>
      <c r="C18" s="95"/>
      <c r="D18" s="9" t="s">
        <v>43</v>
      </c>
      <c r="E18" s="89"/>
      <c r="F18" s="40">
        <f t="shared" si="0"/>
        <v>253499</v>
      </c>
      <c r="G18" s="40">
        <f>SUM(H18:J18)</f>
        <v>253499</v>
      </c>
      <c r="H18" s="10">
        <v>0</v>
      </c>
      <c r="I18" s="10">
        <v>0</v>
      </c>
      <c r="J18" s="10">
        <v>253499</v>
      </c>
      <c r="K18" s="107"/>
    </row>
    <row r="19" spans="1:11" s="11" customFormat="1" ht="24.75" customHeight="1">
      <c r="A19" s="92"/>
      <c r="B19" s="96"/>
      <c r="C19" s="96"/>
      <c r="D19" s="9" t="s">
        <v>20</v>
      </c>
      <c r="E19" s="90"/>
      <c r="F19" s="10">
        <f t="shared" si="0"/>
        <v>158859.38</v>
      </c>
      <c r="G19" s="10">
        <f>H19+I19+J19</f>
        <v>158859.38</v>
      </c>
      <c r="H19" s="10">
        <v>158859.38</v>
      </c>
      <c r="I19" s="10">
        <v>0</v>
      </c>
      <c r="J19" s="10">
        <v>0</v>
      </c>
      <c r="K19" s="108"/>
    </row>
    <row r="20" spans="1:11" s="11" customFormat="1" ht="30.75" customHeight="1">
      <c r="A20" s="91" t="s">
        <v>30</v>
      </c>
      <c r="B20" s="95" t="s">
        <v>68</v>
      </c>
      <c r="C20" s="95" t="s">
        <v>69</v>
      </c>
      <c r="D20" s="9" t="s">
        <v>43</v>
      </c>
      <c r="E20" s="88" t="s">
        <v>73</v>
      </c>
      <c r="F20" s="40">
        <f t="shared" si="0"/>
        <v>25404</v>
      </c>
      <c r="G20" s="40">
        <f>SUM(H20:J20)</f>
        <v>25404</v>
      </c>
      <c r="H20" s="10">
        <v>0</v>
      </c>
      <c r="I20" s="10">
        <v>0</v>
      </c>
      <c r="J20" s="10">
        <v>25404</v>
      </c>
      <c r="K20" s="97" t="s">
        <v>75</v>
      </c>
    </row>
    <row r="21" spans="1:11" s="11" customFormat="1" ht="37.5" customHeight="1">
      <c r="A21" s="92"/>
      <c r="B21" s="96"/>
      <c r="C21" s="96"/>
      <c r="D21" s="9" t="s">
        <v>20</v>
      </c>
      <c r="E21" s="90"/>
      <c r="F21" s="10">
        <f t="shared" si="0"/>
        <v>13452.5</v>
      </c>
      <c r="G21" s="10">
        <f>H21+I21+J21</f>
        <v>13452.5</v>
      </c>
      <c r="H21" s="10">
        <v>13452.5</v>
      </c>
      <c r="I21" s="10">
        <v>0</v>
      </c>
      <c r="J21" s="10">
        <v>0</v>
      </c>
      <c r="K21" s="98"/>
    </row>
    <row r="22" spans="1:11" s="11" customFormat="1" ht="20.25" customHeight="1">
      <c r="A22" s="91" t="s">
        <v>31</v>
      </c>
      <c r="B22" s="95" t="s">
        <v>68</v>
      </c>
      <c r="C22" s="95" t="s">
        <v>69</v>
      </c>
      <c r="D22" s="9" t="s">
        <v>43</v>
      </c>
      <c r="E22" s="88" t="s">
        <v>77</v>
      </c>
      <c r="F22" s="40">
        <f t="shared" si="0"/>
        <v>16407.1</v>
      </c>
      <c r="G22" s="40">
        <f>SUM(H22:J22)</f>
        <v>16407.1</v>
      </c>
      <c r="H22" s="10">
        <v>0</v>
      </c>
      <c r="I22" s="10">
        <v>0</v>
      </c>
      <c r="J22" s="10">
        <v>16407.1</v>
      </c>
      <c r="K22" s="106" t="s">
        <v>76</v>
      </c>
    </row>
    <row r="23" spans="1:11" s="11" customFormat="1" ht="47.25" customHeight="1">
      <c r="A23" s="92"/>
      <c r="B23" s="96"/>
      <c r="C23" s="96"/>
      <c r="D23" s="9" t="s">
        <v>20</v>
      </c>
      <c r="E23" s="90"/>
      <c r="F23" s="10">
        <f t="shared" si="0"/>
        <v>12188.57</v>
      </c>
      <c r="G23" s="10">
        <f>H23+I23+J23</f>
        <v>12188.57</v>
      </c>
      <c r="H23" s="10">
        <v>12188.57</v>
      </c>
      <c r="I23" s="10">
        <v>0</v>
      </c>
      <c r="J23" s="10">
        <v>0</v>
      </c>
      <c r="K23" s="108"/>
    </row>
    <row r="24" spans="1:11" s="19" customFormat="1" ht="25.5" customHeight="1">
      <c r="A24" s="74" t="s">
        <v>70</v>
      </c>
      <c r="B24" s="75"/>
      <c r="C24" s="75"/>
      <c r="D24" s="75"/>
      <c r="E24" s="76"/>
      <c r="F24" s="17">
        <f>SUM(F17:F23)</f>
        <v>485310.1</v>
      </c>
      <c r="G24" s="17">
        <f>SUM(G17:G23)</f>
        <v>485310.1</v>
      </c>
      <c r="H24" s="17">
        <f>SUM(H17:H23)</f>
        <v>190000</v>
      </c>
      <c r="I24" s="17">
        <f>SUM(I12:I19)</f>
        <v>9</v>
      </c>
      <c r="J24" s="17">
        <f>SUM(J12:J19)</f>
        <v>253509</v>
      </c>
      <c r="K24" s="18"/>
    </row>
    <row r="25" spans="1:11" ht="48" customHeight="1">
      <c r="A25" s="2" t="s">
        <v>32</v>
      </c>
      <c r="B25" s="2">
        <v>600</v>
      </c>
      <c r="C25" s="2">
        <v>60014</v>
      </c>
      <c r="D25" s="2">
        <v>6300</v>
      </c>
      <c r="E25" s="7" t="s">
        <v>37</v>
      </c>
      <c r="F25" s="8">
        <v>25000</v>
      </c>
      <c r="G25" s="8">
        <v>25000</v>
      </c>
      <c r="H25" s="8">
        <v>25000</v>
      </c>
      <c r="I25" s="8"/>
      <c r="J25" s="8"/>
      <c r="K25" s="69" t="s">
        <v>36</v>
      </c>
    </row>
    <row r="26" spans="1:11" s="11" customFormat="1" ht="22.5" customHeight="1">
      <c r="A26" s="60" t="s">
        <v>33</v>
      </c>
      <c r="B26" s="61" t="s">
        <v>11</v>
      </c>
      <c r="C26" s="61" t="s">
        <v>12</v>
      </c>
      <c r="D26" s="12">
        <v>6050</v>
      </c>
      <c r="E26" s="87" t="s">
        <v>44</v>
      </c>
      <c r="F26" s="40">
        <f aca="true" t="shared" si="1" ref="F26:F31">G26</f>
        <v>50000</v>
      </c>
      <c r="G26" s="40">
        <f>SUM(H26:J26)</f>
        <v>50000</v>
      </c>
      <c r="H26" s="40">
        <v>50000</v>
      </c>
      <c r="I26" s="40">
        <v>0</v>
      </c>
      <c r="J26" s="40">
        <v>0</v>
      </c>
      <c r="K26" s="80" t="s">
        <v>103</v>
      </c>
    </row>
    <row r="27" spans="1:11" s="11" customFormat="1" ht="25.5" customHeight="1">
      <c r="A27" s="60"/>
      <c r="B27" s="61"/>
      <c r="C27" s="61"/>
      <c r="D27" s="9" t="s">
        <v>43</v>
      </c>
      <c r="E27" s="87"/>
      <c r="F27" s="10">
        <f t="shared" si="1"/>
        <v>448950</v>
      </c>
      <c r="G27" s="10">
        <f>H27+I27+J27</f>
        <v>448950</v>
      </c>
      <c r="H27" s="10">
        <v>0</v>
      </c>
      <c r="I27" s="10">
        <v>0</v>
      </c>
      <c r="J27" s="10">
        <f>500000-51050</f>
        <v>448950</v>
      </c>
      <c r="K27" s="80"/>
    </row>
    <row r="28" spans="1:11" s="11" customFormat="1" ht="27.75" customHeight="1">
      <c r="A28" s="60"/>
      <c r="B28" s="61"/>
      <c r="C28" s="61"/>
      <c r="D28" s="9" t="s">
        <v>20</v>
      </c>
      <c r="E28" s="87"/>
      <c r="F28" s="10">
        <f t="shared" si="1"/>
        <v>448950</v>
      </c>
      <c r="G28" s="10">
        <f>H28+I28+J28</f>
        <v>448950</v>
      </c>
      <c r="H28" s="10">
        <f>800000-351050</f>
        <v>448950</v>
      </c>
      <c r="I28" s="10">
        <v>0</v>
      </c>
      <c r="J28" s="10">
        <v>0</v>
      </c>
      <c r="K28" s="80"/>
    </row>
    <row r="29" spans="1:11" s="11" customFormat="1" ht="24.75" customHeight="1">
      <c r="A29" s="2" t="s">
        <v>34</v>
      </c>
      <c r="B29" s="9" t="s">
        <v>11</v>
      </c>
      <c r="C29" s="9" t="s">
        <v>12</v>
      </c>
      <c r="D29" s="9" t="s">
        <v>10</v>
      </c>
      <c r="E29" s="14" t="s">
        <v>61</v>
      </c>
      <c r="F29" s="10">
        <f t="shared" si="1"/>
        <v>109839</v>
      </c>
      <c r="G29" s="10">
        <f>H29+I29+J29</f>
        <v>109839</v>
      </c>
      <c r="H29" s="10">
        <f>120000-10161</f>
        <v>109839</v>
      </c>
      <c r="I29" s="10">
        <v>0</v>
      </c>
      <c r="J29" s="10">
        <v>0</v>
      </c>
      <c r="K29" s="56"/>
    </row>
    <row r="30" spans="1:11" s="11" customFormat="1" ht="24" customHeight="1">
      <c r="A30" s="38" t="s">
        <v>38</v>
      </c>
      <c r="B30" s="30" t="s">
        <v>11</v>
      </c>
      <c r="C30" s="30" t="s">
        <v>12</v>
      </c>
      <c r="D30" s="9" t="s">
        <v>10</v>
      </c>
      <c r="E30" s="41" t="s">
        <v>67</v>
      </c>
      <c r="F30" s="10">
        <f t="shared" si="1"/>
        <v>701050</v>
      </c>
      <c r="G30" s="10">
        <f>SUM(H30:J30)</f>
        <v>701050</v>
      </c>
      <c r="H30" s="10">
        <f>301050+400000</f>
        <v>701050</v>
      </c>
      <c r="I30" s="10">
        <v>0</v>
      </c>
      <c r="J30" s="10">
        <v>0</v>
      </c>
      <c r="K30" s="39"/>
    </row>
    <row r="31" spans="1:11" s="11" customFormat="1" ht="24" customHeight="1">
      <c r="A31" s="31" t="s">
        <v>39</v>
      </c>
      <c r="B31" s="30" t="s">
        <v>11</v>
      </c>
      <c r="C31" s="30" t="s">
        <v>12</v>
      </c>
      <c r="D31" s="9" t="s">
        <v>10</v>
      </c>
      <c r="E31" s="41" t="s">
        <v>66</v>
      </c>
      <c r="F31" s="10">
        <f t="shared" si="1"/>
        <v>220000</v>
      </c>
      <c r="G31" s="10">
        <f>SUM(H31:J31)</f>
        <v>220000</v>
      </c>
      <c r="H31" s="10">
        <v>220000</v>
      </c>
      <c r="I31" s="10">
        <v>0</v>
      </c>
      <c r="J31" s="10">
        <v>0</v>
      </c>
      <c r="K31" s="39"/>
    </row>
    <row r="32" spans="1:11" ht="21" customHeight="1">
      <c r="A32" s="38" t="s">
        <v>40</v>
      </c>
      <c r="B32" s="13" t="s">
        <v>11</v>
      </c>
      <c r="C32" s="13" t="s">
        <v>12</v>
      </c>
      <c r="D32" s="13" t="s">
        <v>18</v>
      </c>
      <c r="E32" s="14" t="s">
        <v>23</v>
      </c>
      <c r="F32" s="15">
        <v>150000</v>
      </c>
      <c r="G32" s="15">
        <v>150000</v>
      </c>
      <c r="H32" s="15">
        <v>150000</v>
      </c>
      <c r="I32" s="15">
        <v>0</v>
      </c>
      <c r="J32" s="15">
        <v>0</v>
      </c>
      <c r="K32" s="16"/>
    </row>
    <row r="33" spans="1:11" s="24" customFormat="1" ht="22.5" customHeight="1">
      <c r="A33" s="74" t="s">
        <v>25</v>
      </c>
      <c r="B33" s="75"/>
      <c r="C33" s="75"/>
      <c r="D33" s="75"/>
      <c r="E33" s="76"/>
      <c r="F33" s="17">
        <f>SUM(F25:F32)</f>
        <v>2153789</v>
      </c>
      <c r="G33" s="17">
        <f>SUM(G25:G32)</f>
        <v>2153789</v>
      </c>
      <c r="H33" s="17">
        <f>SUM(H25:H32)</f>
        <v>1704839</v>
      </c>
      <c r="I33" s="17">
        <f>SUM(I25:I32)</f>
        <v>0</v>
      </c>
      <c r="J33" s="17">
        <f>SUM(J25:J32)</f>
        <v>448950</v>
      </c>
      <c r="K33" s="18"/>
    </row>
    <row r="34" spans="1:11" s="19" customFormat="1" ht="22.5" customHeight="1">
      <c r="A34" s="32" t="s">
        <v>41</v>
      </c>
      <c r="B34" s="32" t="s">
        <v>57</v>
      </c>
      <c r="C34" s="32" t="s">
        <v>58</v>
      </c>
      <c r="D34" s="32" t="s">
        <v>18</v>
      </c>
      <c r="E34" s="35" t="s">
        <v>59</v>
      </c>
      <c r="F34" s="33">
        <v>270000</v>
      </c>
      <c r="G34" s="33">
        <v>27000</v>
      </c>
      <c r="H34" s="33">
        <v>27000</v>
      </c>
      <c r="I34" s="33">
        <v>0</v>
      </c>
      <c r="J34" s="33">
        <v>0</v>
      </c>
      <c r="K34" s="34"/>
    </row>
    <row r="35" spans="1:11" s="24" customFormat="1" ht="22.5" customHeight="1">
      <c r="A35" s="84" t="s">
        <v>60</v>
      </c>
      <c r="B35" s="85"/>
      <c r="C35" s="85"/>
      <c r="D35" s="85"/>
      <c r="E35" s="86"/>
      <c r="F35" s="51">
        <f>F34</f>
        <v>270000</v>
      </c>
      <c r="G35" s="51">
        <f>G34</f>
        <v>27000</v>
      </c>
      <c r="H35" s="51">
        <f>H34</f>
        <v>27000</v>
      </c>
      <c r="I35" s="51">
        <f>I34</f>
        <v>0</v>
      </c>
      <c r="J35" s="51">
        <f>J34</f>
        <v>0</v>
      </c>
      <c r="K35" s="52"/>
    </row>
    <row r="36" spans="1:11" s="11" customFormat="1" ht="51.75" customHeight="1">
      <c r="A36" s="2" t="s">
        <v>42</v>
      </c>
      <c r="B36" s="9" t="s">
        <v>13</v>
      </c>
      <c r="C36" s="9" t="s">
        <v>45</v>
      </c>
      <c r="D36" s="9" t="s">
        <v>10</v>
      </c>
      <c r="E36" s="7" t="s">
        <v>78</v>
      </c>
      <c r="F36" s="10">
        <f>G36</f>
        <v>69000</v>
      </c>
      <c r="G36" s="15">
        <f>H36+I36+J36</f>
        <v>69000</v>
      </c>
      <c r="H36" s="10">
        <f>40000+29000</f>
        <v>69000</v>
      </c>
      <c r="I36" s="10">
        <v>0</v>
      </c>
      <c r="J36" s="10">
        <v>0</v>
      </c>
      <c r="K36" s="7"/>
    </row>
    <row r="37" spans="1:11" s="11" customFormat="1" ht="27.75" customHeight="1">
      <c r="A37" s="12" t="s">
        <v>64</v>
      </c>
      <c r="B37" s="9" t="s">
        <v>13</v>
      </c>
      <c r="C37" s="9" t="s">
        <v>45</v>
      </c>
      <c r="D37" s="9" t="s">
        <v>10</v>
      </c>
      <c r="E37" s="7" t="s">
        <v>63</v>
      </c>
      <c r="F37" s="10">
        <v>63071.84</v>
      </c>
      <c r="G37" s="10">
        <f>H37+I37+J37</f>
        <v>37982</v>
      </c>
      <c r="H37" s="10">
        <f>17982+20000</f>
        <v>37982</v>
      </c>
      <c r="I37" s="10">
        <v>0</v>
      </c>
      <c r="J37" s="10">
        <v>0</v>
      </c>
      <c r="K37" s="7"/>
    </row>
    <row r="38" spans="1:11" s="11" customFormat="1" ht="27.75" customHeight="1">
      <c r="A38" s="12" t="s">
        <v>65</v>
      </c>
      <c r="B38" s="9" t="s">
        <v>13</v>
      </c>
      <c r="C38" s="9" t="s">
        <v>45</v>
      </c>
      <c r="D38" s="9" t="s">
        <v>10</v>
      </c>
      <c r="E38" s="7" t="s">
        <v>79</v>
      </c>
      <c r="F38" s="10">
        <f>G38</f>
        <v>28000</v>
      </c>
      <c r="G38" s="10">
        <f>H38+I38+J38</f>
        <v>28000</v>
      </c>
      <c r="H38" s="10">
        <v>28000</v>
      </c>
      <c r="I38" s="10">
        <v>0</v>
      </c>
      <c r="J38" s="10">
        <v>0</v>
      </c>
      <c r="K38" s="7"/>
    </row>
    <row r="39" spans="1:11" s="11" customFormat="1" ht="27.75" customHeight="1">
      <c r="A39" s="12" t="s">
        <v>83</v>
      </c>
      <c r="B39" s="9" t="s">
        <v>13</v>
      </c>
      <c r="C39" s="9" t="s">
        <v>45</v>
      </c>
      <c r="D39" s="9" t="s">
        <v>10</v>
      </c>
      <c r="E39" s="7" t="s">
        <v>80</v>
      </c>
      <c r="F39" s="10">
        <f>G39</f>
        <v>4500</v>
      </c>
      <c r="G39" s="10">
        <f>H39+I39+J39</f>
        <v>4500</v>
      </c>
      <c r="H39" s="10">
        <v>4500</v>
      </c>
      <c r="I39" s="10">
        <v>0</v>
      </c>
      <c r="J39" s="10">
        <v>0</v>
      </c>
      <c r="K39" s="7"/>
    </row>
    <row r="40" spans="1:11" s="23" customFormat="1" ht="24.75" customHeight="1">
      <c r="A40" s="109" t="s">
        <v>81</v>
      </c>
      <c r="B40" s="110"/>
      <c r="C40" s="110"/>
      <c r="D40" s="110"/>
      <c r="E40" s="111"/>
      <c r="F40" s="49">
        <f>SUM(F36:F39)</f>
        <v>164571.84</v>
      </c>
      <c r="G40" s="49">
        <f>SUM(G36:G39)</f>
        <v>139482</v>
      </c>
      <c r="H40" s="49">
        <f>SUM(H36:H39)</f>
        <v>139482</v>
      </c>
      <c r="I40" s="49">
        <f>SUM(I36:I39)</f>
        <v>0</v>
      </c>
      <c r="J40" s="49">
        <f>SUM(J36:J39)</f>
        <v>0</v>
      </c>
      <c r="K40" s="50"/>
    </row>
    <row r="41" spans="1:11" s="11" customFormat="1" ht="24.75" customHeight="1">
      <c r="A41" s="2" t="s">
        <v>84</v>
      </c>
      <c r="B41" s="9" t="s">
        <v>13</v>
      </c>
      <c r="C41" s="9" t="s">
        <v>19</v>
      </c>
      <c r="D41" s="9" t="s">
        <v>18</v>
      </c>
      <c r="E41" s="7" t="s">
        <v>46</v>
      </c>
      <c r="F41" s="10">
        <f>G41</f>
        <v>15000</v>
      </c>
      <c r="G41" s="15">
        <f>SUM(H41:J41)</f>
        <v>15000</v>
      </c>
      <c r="H41" s="10">
        <f>10000+5000</f>
        <v>15000</v>
      </c>
      <c r="I41" s="10">
        <v>0</v>
      </c>
      <c r="J41" s="10">
        <v>0</v>
      </c>
      <c r="K41" s="7"/>
    </row>
    <row r="42" spans="1:11" s="11" customFormat="1" ht="27.75" customHeight="1">
      <c r="A42" s="2" t="s">
        <v>85</v>
      </c>
      <c r="B42" s="9" t="s">
        <v>13</v>
      </c>
      <c r="C42" s="9" t="s">
        <v>19</v>
      </c>
      <c r="D42" s="9" t="s">
        <v>18</v>
      </c>
      <c r="E42" s="7" t="s">
        <v>62</v>
      </c>
      <c r="F42" s="10">
        <f>G42</f>
        <v>8898</v>
      </c>
      <c r="G42" s="15">
        <f>SUM(H42:J42)</f>
        <v>8898</v>
      </c>
      <c r="H42" s="10">
        <f>14800-7600+1698</f>
        <v>8898</v>
      </c>
      <c r="I42" s="10">
        <v>0</v>
      </c>
      <c r="J42" s="10">
        <v>0</v>
      </c>
      <c r="K42" s="7"/>
    </row>
    <row r="43" spans="1:11" s="23" customFormat="1" ht="24.75" customHeight="1">
      <c r="A43" s="109" t="s">
        <v>82</v>
      </c>
      <c r="B43" s="110"/>
      <c r="C43" s="110"/>
      <c r="D43" s="110"/>
      <c r="E43" s="111"/>
      <c r="F43" s="49">
        <f>SUM(F41:F42)</f>
        <v>23898</v>
      </c>
      <c r="G43" s="49">
        <f>SUM(G41:G42)</f>
        <v>23898</v>
      </c>
      <c r="H43" s="49">
        <f>SUM(H41:H42)</f>
        <v>23898</v>
      </c>
      <c r="I43" s="49">
        <f>SUM(I41:I42)</f>
        <v>0</v>
      </c>
      <c r="J43" s="49">
        <f>SUM(J41:J42)</f>
        <v>0</v>
      </c>
      <c r="K43" s="50"/>
    </row>
    <row r="44" spans="1:11" s="66" customFormat="1" ht="24.75" customHeight="1">
      <c r="A44" s="67" t="s">
        <v>86</v>
      </c>
      <c r="B44" s="67" t="s">
        <v>13</v>
      </c>
      <c r="C44" s="67" t="s">
        <v>104</v>
      </c>
      <c r="D44" s="67" t="s">
        <v>18</v>
      </c>
      <c r="E44" s="68" t="s">
        <v>105</v>
      </c>
      <c r="F44" s="65">
        <f>G44</f>
        <v>140000</v>
      </c>
      <c r="G44" s="65">
        <f>H44+I44+J44</f>
        <v>140000</v>
      </c>
      <c r="H44" s="65">
        <v>80450</v>
      </c>
      <c r="I44" s="65">
        <v>0</v>
      </c>
      <c r="J44" s="65">
        <v>59550</v>
      </c>
      <c r="K44" s="65" t="s">
        <v>106</v>
      </c>
    </row>
    <row r="45" spans="1:11" s="19" customFormat="1" ht="24.75" customHeight="1">
      <c r="A45" s="116" t="s">
        <v>26</v>
      </c>
      <c r="B45" s="116"/>
      <c r="C45" s="116"/>
      <c r="D45" s="116"/>
      <c r="E45" s="116"/>
      <c r="F45" s="17">
        <f>F40+F43+F44</f>
        <v>328469.83999999997</v>
      </c>
      <c r="G45" s="17">
        <f>G40+G43+G44</f>
        <v>303380</v>
      </c>
      <c r="H45" s="17">
        <f>H40+H43+H44</f>
        <v>243830</v>
      </c>
      <c r="I45" s="17">
        <f>I40+I43+I44</f>
        <v>0</v>
      </c>
      <c r="J45" s="17">
        <f>J40+J43+J44</f>
        <v>59550</v>
      </c>
      <c r="K45" s="20"/>
    </row>
    <row r="46" spans="1:11" ht="55.5" customHeight="1">
      <c r="A46" s="2" t="s">
        <v>87</v>
      </c>
      <c r="B46" s="13" t="s">
        <v>89</v>
      </c>
      <c r="C46" s="13" t="s">
        <v>90</v>
      </c>
      <c r="D46" s="13" t="s">
        <v>10</v>
      </c>
      <c r="E46" s="21" t="s">
        <v>91</v>
      </c>
      <c r="F46" s="15">
        <f>G46</f>
        <v>100000</v>
      </c>
      <c r="G46" s="15">
        <f>H46+I46+J46</f>
        <v>100000</v>
      </c>
      <c r="H46" s="15">
        <v>100000</v>
      </c>
      <c r="I46" s="15">
        <v>0</v>
      </c>
      <c r="J46" s="15">
        <v>0</v>
      </c>
      <c r="K46" s="21" t="s">
        <v>48</v>
      </c>
    </row>
    <row r="47" spans="1:11" s="11" customFormat="1" ht="22.5" customHeight="1">
      <c r="A47" s="74" t="s">
        <v>92</v>
      </c>
      <c r="B47" s="75"/>
      <c r="C47" s="75"/>
      <c r="D47" s="75"/>
      <c r="E47" s="76"/>
      <c r="F47" s="17">
        <f>F46</f>
        <v>100000</v>
      </c>
      <c r="G47" s="17">
        <f>G46</f>
        <v>100000</v>
      </c>
      <c r="H47" s="17">
        <f>H46</f>
        <v>100000</v>
      </c>
      <c r="I47" s="17">
        <f>I46</f>
        <v>0</v>
      </c>
      <c r="J47" s="17">
        <f>J46</f>
        <v>0</v>
      </c>
      <c r="K47" s="22"/>
    </row>
    <row r="48" spans="1:11" s="11" customFormat="1" ht="22.5" customHeight="1">
      <c r="A48" s="83" t="s">
        <v>88</v>
      </c>
      <c r="B48" s="112" t="s">
        <v>14</v>
      </c>
      <c r="C48" s="112" t="s">
        <v>15</v>
      </c>
      <c r="D48" s="45" t="s">
        <v>10</v>
      </c>
      <c r="E48" s="113" t="s">
        <v>47</v>
      </c>
      <c r="F48" s="120">
        <v>2548388</v>
      </c>
      <c r="G48" s="10">
        <f>H48+I48+J48</f>
        <v>20000</v>
      </c>
      <c r="H48" s="10">
        <v>20000</v>
      </c>
      <c r="I48" s="10">
        <v>0</v>
      </c>
      <c r="J48" s="10">
        <v>0</v>
      </c>
      <c r="K48" s="113" t="s">
        <v>93</v>
      </c>
    </row>
    <row r="49" spans="1:11" s="11" customFormat="1" ht="22.5" customHeight="1">
      <c r="A49" s="83"/>
      <c r="B49" s="112"/>
      <c r="C49" s="112"/>
      <c r="D49" s="45" t="s">
        <v>43</v>
      </c>
      <c r="E49" s="114"/>
      <c r="F49" s="121"/>
      <c r="G49" s="10">
        <f>H49+I49+J49</f>
        <v>1360000</v>
      </c>
      <c r="H49" s="10">
        <v>0</v>
      </c>
      <c r="I49" s="10">
        <v>0</v>
      </c>
      <c r="J49" s="10">
        <v>1360000</v>
      </c>
      <c r="K49" s="114"/>
    </row>
    <row r="50" spans="1:11" ht="25.5" customHeight="1">
      <c r="A50" s="83"/>
      <c r="B50" s="112"/>
      <c r="C50" s="112"/>
      <c r="D50" s="45" t="s">
        <v>20</v>
      </c>
      <c r="E50" s="115"/>
      <c r="F50" s="122"/>
      <c r="G50" s="10">
        <f>H50+I50+J50</f>
        <v>240000</v>
      </c>
      <c r="H50" s="15">
        <v>240000</v>
      </c>
      <c r="I50" s="15">
        <v>0</v>
      </c>
      <c r="J50" s="15">
        <v>0</v>
      </c>
      <c r="K50" s="115"/>
    </row>
    <row r="51" spans="1:11" s="11" customFormat="1" ht="22.5" customHeight="1">
      <c r="A51" s="74" t="s">
        <v>27</v>
      </c>
      <c r="B51" s="75"/>
      <c r="C51" s="75"/>
      <c r="D51" s="75"/>
      <c r="E51" s="76"/>
      <c r="F51" s="17">
        <f>F48</f>
        <v>2548388</v>
      </c>
      <c r="G51" s="17">
        <f>G50+G49+G48</f>
        <v>1620000</v>
      </c>
      <c r="H51" s="17">
        <f>H50+H49+H48</f>
        <v>260000</v>
      </c>
      <c r="I51" s="17">
        <f>I50+I49+I48</f>
        <v>0</v>
      </c>
      <c r="J51" s="17">
        <f>J50+J49+J48</f>
        <v>1360000</v>
      </c>
      <c r="K51" s="22"/>
    </row>
    <row r="52" spans="1:11" s="11" customFormat="1" ht="38.25" customHeight="1">
      <c r="A52" s="60" t="s">
        <v>94</v>
      </c>
      <c r="B52" s="61" t="s">
        <v>16</v>
      </c>
      <c r="C52" s="61" t="s">
        <v>17</v>
      </c>
      <c r="D52" s="9" t="s">
        <v>43</v>
      </c>
      <c r="E52" s="124" t="s">
        <v>49</v>
      </c>
      <c r="F52" s="123">
        <v>2366000</v>
      </c>
      <c r="G52" s="15">
        <f>H52+I52+J52</f>
        <v>666000</v>
      </c>
      <c r="H52" s="10">
        <v>0</v>
      </c>
      <c r="I52" s="10">
        <v>0</v>
      </c>
      <c r="J52" s="10">
        <v>666000</v>
      </c>
      <c r="K52" s="125" t="s">
        <v>95</v>
      </c>
    </row>
    <row r="53" spans="1:11" s="11" customFormat="1" ht="59.25" customHeight="1">
      <c r="A53" s="60"/>
      <c r="B53" s="61"/>
      <c r="C53" s="61"/>
      <c r="D53" s="9" t="s">
        <v>20</v>
      </c>
      <c r="E53" s="124"/>
      <c r="F53" s="123"/>
      <c r="G53" s="15">
        <f>H53+I53+J53</f>
        <v>1700000</v>
      </c>
      <c r="H53" s="10">
        <v>700000</v>
      </c>
      <c r="I53" s="10">
        <v>0</v>
      </c>
      <c r="J53" s="10">
        <v>1000000</v>
      </c>
      <c r="K53" s="125"/>
    </row>
    <row r="54" spans="1:11" s="11" customFormat="1" ht="59.25" customHeight="1">
      <c r="A54" s="38" t="s">
        <v>97</v>
      </c>
      <c r="B54" s="30" t="s">
        <v>16</v>
      </c>
      <c r="C54" s="30" t="s">
        <v>17</v>
      </c>
      <c r="D54" s="9" t="s">
        <v>10</v>
      </c>
      <c r="E54" s="43" t="s">
        <v>96</v>
      </c>
      <c r="F54" s="47">
        <f>G54</f>
        <v>400000</v>
      </c>
      <c r="G54" s="15">
        <f>H54+I54+J54</f>
        <v>400000</v>
      </c>
      <c r="H54" s="10">
        <v>400000</v>
      </c>
      <c r="I54" s="10">
        <v>0</v>
      </c>
      <c r="J54" s="10">
        <v>0</v>
      </c>
      <c r="K54" s="46"/>
    </row>
    <row r="55" spans="1:11" s="11" customFormat="1" ht="18" customHeight="1">
      <c r="A55" s="60" t="s">
        <v>98</v>
      </c>
      <c r="B55" s="61" t="s">
        <v>16</v>
      </c>
      <c r="C55" s="61" t="s">
        <v>17</v>
      </c>
      <c r="D55" s="9" t="s">
        <v>10</v>
      </c>
      <c r="E55" s="62" t="s">
        <v>50</v>
      </c>
      <c r="F55" s="57">
        <v>18341746.38</v>
      </c>
      <c r="G55" s="10">
        <f>H55+I55+J55</f>
        <v>398086</v>
      </c>
      <c r="H55" s="10">
        <f>100000+200000+98086</f>
        <v>398086</v>
      </c>
      <c r="I55" s="10">
        <v>0</v>
      </c>
      <c r="J55" s="10">
        <v>0</v>
      </c>
      <c r="K55" s="77" t="s">
        <v>51</v>
      </c>
    </row>
    <row r="56" spans="1:11" s="11" customFormat="1" ht="21" customHeight="1">
      <c r="A56" s="83"/>
      <c r="B56" s="83"/>
      <c r="C56" s="83"/>
      <c r="D56" s="9" t="s">
        <v>43</v>
      </c>
      <c r="E56" s="63"/>
      <c r="F56" s="78"/>
      <c r="G56" s="10">
        <v>3253500</v>
      </c>
      <c r="H56" s="10">
        <v>0</v>
      </c>
      <c r="I56" s="10">
        <v>0</v>
      </c>
      <c r="J56" s="10">
        <f>G56</f>
        <v>3253500</v>
      </c>
      <c r="K56" s="58"/>
    </row>
    <row r="57" spans="1:11" s="11" customFormat="1" ht="18.75" customHeight="1">
      <c r="A57" s="83"/>
      <c r="B57" s="83"/>
      <c r="C57" s="83"/>
      <c r="D57" s="9" t="s">
        <v>20</v>
      </c>
      <c r="E57" s="64"/>
      <c r="F57" s="79"/>
      <c r="G57" s="10">
        <f>H57+I57</f>
        <v>1758714.05</v>
      </c>
      <c r="H57" s="10">
        <v>1758714.05</v>
      </c>
      <c r="I57" s="10">
        <v>0</v>
      </c>
      <c r="J57" s="10">
        <f>550000-550000</f>
        <v>0</v>
      </c>
      <c r="K57" s="59"/>
    </row>
    <row r="58" spans="1:11" s="55" customFormat="1" ht="24.75" customHeight="1">
      <c r="A58" s="117" t="s">
        <v>100</v>
      </c>
      <c r="B58" s="118"/>
      <c r="C58" s="118"/>
      <c r="D58" s="118"/>
      <c r="E58" s="119"/>
      <c r="F58" s="53">
        <f>F52+F54+F55</f>
        <v>21107746.38</v>
      </c>
      <c r="G58" s="53">
        <f>G52+G53+G54+G55+G56+G57</f>
        <v>8176300.05</v>
      </c>
      <c r="H58" s="53">
        <f>H52+H53+H54+H55+H56+H57</f>
        <v>3256800.05</v>
      </c>
      <c r="I58" s="53">
        <f>I52+I53+I54+I55+I56+I57</f>
        <v>0</v>
      </c>
      <c r="J58" s="53">
        <f>J52+J53+J54+J55+J56+J57</f>
        <v>4919500</v>
      </c>
      <c r="K58" s="54"/>
    </row>
    <row r="59" spans="1:11" s="11" customFormat="1" ht="25.5" customHeight="1">
      <c r="A59" s="2" t="s">
        <v>107</v>
      </c>
      <c r="B59" s="2">
        <v>926</v>
      </c>
      <c r="C59" s="2">
        <v>92605</v>
      </c>
      <c r="D59" s="9" t="s">
        <v>18</v>
      </c>
      <c r="E59" s="48" t="s">
        <v>99</v>
      </c>
      <c r="F59" s="44">
        <f>G59</f>
        <v>5000</v>
      </c>
      <c r="G59" s="10">
        <f>H59+I59+J59</f>
        <v>5000</v>
      </c>
      <c r="H59" s="10">
        <v>5000</v>
      </c>
      <c r="I59" s="10">
        <v>0</v>
      </c>
      <c r="J59" s="10">
        <v>0</v>
      </c>
      <c r="K59" s="42"/>
    </row>
    <row r="60" spans="1:12" s="24" customFormat="1" ht="25.5" customHeight="1">
      <c r="A60" s="71" t="s">
        <v>28</v>
      </c>
      <c r="B60" s="72"/>
      <c r="C60" s="72"/>
      <c r="D60" s="72"/>
      <c r="E60" s="73"/>
      <c r="F60" s="17">
        <f>F58+F59</f>
        <v>21112746.38</v>
      </c>
      <c r="G60" s="17">
        <f>G58+G59</f>
        <v>8181300.05</v>
      </c>
      <c r="H60" s="17">
        <f>H58+H59</f>
        <v>3261800.05</v>
      </c>
      <c r="I60" s="17">
        <f>I58+I59</f>
        <v>0</v>
      </c>
      <c r="J60" s="17">
        <f>J58+J59</f>
        <v>4919500</v>
      </c>
      <c r="K60" s="22"/>
      <c r="L60" s="23"/>
    </row>
    <row r="61" spans="1:11" ht="27" customHeight="1">
      <c r="A61" s="81" t="s">
        <v>21</v>
      </c>
      <c r="B61" s="81"/>
      <c r="C61" s="81"/>
      <c r="D61" s="81"/>
      <c r="E61" s="81"/>
      <c r="F61" s="26">
        <f>F33+F43+F51+F60+F35</f>
        <v>26108821.38</v>
      </c>
      <c r="G61" s="26">
        <f>G33+G45+G51+G60+G35+G24+G47</f>
        <v>12870779.15</v>
      </c>
      <c r="H61" s="26">
        <f>H33+H43+H51+H60+H35</f>
        <v>5277537.05</v>
      </c>
      <c r="I61" s="26">
        <f>I33+I43+I51+I60+I35</f>
        <v>0</v>
      </c>
      <c r="J61" s="26">
        <f>J33+J43+J51+J60+J35</f>
        <v>6728450</v>
      </c>
      <c r="K61" s="25" t="s">
        <v>2</v>
      </c>
    </row>
    <row r="62" ht="14.25" customHeight="1"/>
    <row r="63" ht="12.75">
      <c r="F63" s="27"/>
    </row>
    <row r="64" ht="8.25" customHeight="1"/>
    <row r="65" spans="6:9" ht="13.5" customHeight="1">
      <c r="F65" s="27"/>
      <c r="I65" s="28"/>
    </row>
    <row r="66" ht="2.25" customHeight="1"/>
    <row r="67" ht="12.75">
      <c r="F67" s="27"/>
    </row>
  </sheetData>
  <sheetProtection/>
  <mergeCells count="67">
    <mergeCell ref="A58:E58"/>
    <mergeCell ref="F48:F50"/>
    <mergeCell ref="K48:K50"/>
    <mergeCell ref="A52:A53"/>
    <mergeCell ref="B52:B53"/>
    <mergeCell ref="C52:C53"/>
    <mergeCell ref="F52:F53"/>
    <mergeCell ref="E52:E53"/>
    <mergeCell ref="K52:K53"/>
    <mergeCell ref="A40:E40"/>
    <mergeCell ref="A43:E43"/>
    <mergeCell ref="A47:E47"/>
    <mergeCell ref="A48:A50"/>
    <mergeCell ref="B48:B50"/>
    <mergeCell ref="C48:C50"/>
    <mergeCell ref="E48:E50"/>
    <mergeCell ref="A45:E45"/>
    <mergeCell ref="I8:K8"/>
    <mergeCell ref="I9:K9"/>
    <mergeCell ref="A22:A23"/>
    <mergeCell ref="B22:B23"/>
    <mergeCell ref="C22:C23"/>
    <mergeCell ref="E22:E23"/>
    <mergeCell ref="C17:C19"/>
    <mergeCell ref="K17:K19"/>
    <mergeCell ref="E20:E21"/>
    <mergeCell ref="K22:K23"/>
    <mergeCell ref="K20:K21"/>
    <mergeCell ref="A6:D6"/>
    <mergeCell ref="A10:K10"/>
    <mergeCell ref="J13:J15"/>
    <mergeCell ref="I7:K7"/>
    <mergeCell ref="F11:F15"/>
    <mergeCell ref="I13:I15"/>
    <mergeCell ref="G12:G15"/>
    <mergeCell ref="H13:H15"/>
    <mergeCell ref="K11:K15"/>
    <mergeCell ref="G11:J11"/>
    <mergeCell ref="A35:E35"/>
    <mergeCell ref="C26:C28"/>
    <mergeCell ref="E26:E28"/>
    <mergeCell ref="E17:E19"/>
    <mergeCell ref="A20:A21"/>
    <mergeCell ref="A17:A19"/>
    <mergeCell ref="B17:B19"/>
    <mergeCell ref="B20:B21"/>
    <mergeCell ref="C20:C21"/>
    <mergeCell ref="A24:E24"/>
    <mergeCell ref="A61:E61"/>
    <mergeCell ref="A11:A15"/>
    <mergeCell ref="B11:B15"/>
    <mergeCell ref="C11:C15"/>
    <mergeCell ref="E11:E15"/>
    <mergeCell ref="D11:D15"/>
    <mergeCell ref="A55:A57"/>
    <mergeCell ref="B55:B57"/>
    <mergeCell ref="C55:C57"/>
    <mergeCell ref="H12:J12"/>
    <mergeCell ref="A60:E60"/>
    <mergeCell ref="A33:E33"/>
    <mergeCell ref="K55:K57"/>
    <mergeCell ref="A51:E51"/>
    <mergeCell ref="A26:A28"/>
    <mergeCell ref="B26:B28"/>
    <mergeCell ref="E55:E57"/>
    <mergeCell ref="F55:F57"/>
    <mergeCell ref="K26:K28"/>
  </mergeCells>
  <printOptions horizontalCentered="1"/>
  <pageMargins left="0.58" right="0.5" top="0.7" bottom="0.77" header="0.53" footer="0.58"/>
  <pageSetup horizontalDpi="600" verticalDpi="600" orientation="landscape" paperSize="9" scale="9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MIEJSKI w Sępólnie Kajeńskim-Ewa Marzec</cp:lastModifiedBy>
  <cp:lastPrinted>2011-08-05T10:45:48Z</cp:lastPrinted>
  <dcterms:created xsi:type="dcterms:W3CDTF">1998-12-09T13:02:10Z</dcterms:created>
  <dcterms:modified xsi:type="dcterms:W3CDTF">2011-08-08T05:46:12Z</dcterms:modified>
  <cp:category/>
  <cp:version/>
  <cp:contentType/>
  <cp:contentStatus/>
</cp:coreProperties>
</file>