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płaty zobowiązań" sheetId="1" r:id="rId1"/>
    <sheet name="kwoty długu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<sst xmlns="http://schemas.openxmlformats.org/spreadsheetml/2006/main" count="51" uniqueCount="38">
  <si>
    <t>Tytuł spłaty</t>
  </si>
  <si>
    <t>1.</t>
  </si>
  <si>
    <t xml:space="preserve"> - długoterminowe</t>
  </si>
  <si>
    <t xml:space="preserve"> - odsetki</t>
  </si>
  <si>
    <t>2.</t>
  </si>
  <si>
    <t xml:space="preserve"> - długoterminowej</t>
  </si>
  <si>
    <t>Razem:</t>
  </si>
  <si>
    <t>Tytuł dłużny</t>
  </si>
  <si>
    <t>Prognozowane kwoty długu wg stanu na koniec roku</t>
  </si>
  <si>
    <t>3.</t>
  </si>
  <si>
    <t>Poręczenia i gwarancje</t>
  </si>
  <si>
    <t>4.</t>
  </si>
  <si>
    <t>5.</t>
  </si>
  <si>
    <t>Ogółem kwota zadłużenia</t>
  </si>
  <si>
    <t>6.</t>
  </si>
  <si>
    <t xml:space="preserve">Pożyczki :                                          - długoterminowe       </t>
  </si>
  <si>
    <t>Prognozowane dochody budżetowe ( w zł. )</t>
  </si>
  <si>
    <t>Załącznik Nr 13</t>
  </si>
  <si>
    <t>Spłata rat zaciągniętych kredytów:</t>
  </si>
  <si>
    <t>Spłata rat zaciągniętych pożyczek:</t>
  </si>
  <si>
    <t>Planowane spłaty zobowiązań na 2006 rok i lata następne</t>
  </si>
  <si>
    <t>Lp.</t>
  </si>
  <si>
    <t xml:space="preserve">Planowane spłaty zobowiązań </t>
  </si>
  <si>
    <t xml:space="preserve">                                                                                                                                                               Załącznik Nr 10</t>
  </si>
  <si>
    <t>Prognozowane dochody budżetowe</t>
  </si>
  <si>
    <t xml:space="preserve">% obsługi długu do planowanych dochodów </t>
  </si>
  <si>
    <t>Kwota długu na dzień 31.12.2005 r.</t>
  </si>
  <si>
    <t>% kwoty długu do planowanych dochodów</t>
  </si>
  <si>
    <t>Załącznik Nr 10</t>
  </si>
  <si>
    <t>( łączenie z uwzględnieniem poręczeń i gwarancji dla spółki - ZGK )</t>
  </si>
  <si>
    <t>Prognozowane kwoty długu na 2006 rok i lata następne</t>
  </si>
  <si>
    <t>Kredyt :                                           - długoterminowy</t>
  </si>
  <si>
    <t>Wypłaty z tytułu poręczeń i gwarancji</t>
  </si>
  <si>
    <t xml:space="preserve">     Przewodniczący Rady Miejskiej</t>
  </si>
  <si>
    <t xml:space="preserve"> </t>
  </si>
  <si>
    <t xml:space="preserve">          Edward Stachowicz</t>
  </si>
  <si>
    <t>w Sępólnie Krajeńskim z dnia 22 czerwca 2006 roku</t>
  </si>
  <si>
    <t>do UCHWAŁY NR XLIV/ 346 /06 RADY MIEJSKIEJ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</si>
</sst>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5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75" zoomScaleSheetLayoutView="75" workbookViewId="0" topLeftCell="A1">
      <pane xSplit="11280" topLeftCell="M1" activePane="topLeft" state="split"/>
      <selection pane="topLeft" activeCell="H7" sqref="H7"/>
      <selection pane="topRight" activeCell="M8" sqref="M8"/>
    </sheetView>
  </sheetViews>
  <sheetFormatPr defaultColWidth="9.00390625" defaultRowHeight="12.75"/>
  <cols>
    <col min="1" max="1" width="4.875" style="0" customWidth="1"/>
    <col min="2" max="2" width="5.25390625" style="0" bestFit="1" customWidth="1"/>
    <col min="3" max="3" width="24.125" style="0" customWidth="1"/>
    <col min="4" max="4" width="13.625" style="0" customWidth="1"/>
    <col min="5" max="7" width="12.875" style="0" customWidth="1"/>
    <col min="8" max="9" width="13.875" style="0" customWidth="1"/>
    <col min="10" max="10" width="12.875" style="0" customWidth="1"/>
    <col min="11" max="11" width="11.375" style="0" customWidth="1"/>
  </cols>
  <sheetData>
    <row r="1" spans="1:11" s="23" customFormat="1" ht="18" customHeight="1">
      <c r="A1" s="41" t="s">
        <v>20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4" s="3" customFormat="1" ht="15" customHeight="1">
      <c r="A2" s="1"/>
      <c r="B2" s="1"/>
      <c r="C2" s="1"/>
      <c r="D2" s="1"/>
    </row>
    <row r="3" s="3" customFormat="1" ht="12.75"/>
    <row r="4" spans="1:10" s="3" customFormat="1" ht="15.75">
      <c r="A4" s="31" t="s">
        <v>23</v>
      </c>
      <c r="B4" s="31"/>
      <c r="C4" s="32"/>
      <c r="D4" s="32"/>
      <c r="E4" s="32"/>
      <c r="F4" s="32"/>
      <c r="G4" s="32"/>
      <c r="H4" s="42" t="s">
        <v>28</v>
      </c>
      <c r="I4" s="42"/>
      <c r="J4" s="42"/>
    </row>
    <row r="5" spans="1:11" s="3" customFormat="1" ht="15.75">
      <c r="A5" s="31"/>
      <c r="B5" s="31"/>
      <c r="C5" s="31"/>
      <c r="D5" s="31"/>
      <c r="E5" s="31"/>
      <c r="F5" s="31"/>
      <c r="G5" s="31"/>
      <c r="H5" s="43" t="s">
        <v>37</v>
      </c>
      <c r="I5" s="43"/>
      <c r="J5" s="43"/>
      <c r="K5" s="43"/>
    </row>
    <row r="6" spans="1:11" s="3" customFormat="1" ht="12.75" customHeight="1">
      <c r="A6" s="31"/>
      <c r="B6" s="31"/>
      <c r="C6" s="31"/>
      <c r="D6" s="31"/>
      <c r="E6" s="31"/>
      <c r="F6" s="31"/>
      <c r="G6" s="31"/>
      <c r="H6" s="44" t="s">
        <v>36</v>
      </c>
      <c r="I6" s="44"/>
      <c r="J6" s="44"/>
      <c r="K6" s="44"/>
    </row>
    <row r="7" s="3" customFormat="1" ht="12.75"/>
    <row r="8" s="3" customFormat="1" ht="12.75"/>
    <row r="9" spans="2:11" s="3" customFormat="1" ht="12.75">
      <c r="B9" s="47" t="s">
        <v>21</v>
      </c>
      <c r="C9" s="49" t="s">
        <v>0</v>
      </c>
      <c r="D9" s="52" t="s">
        <v>22</v>
      </c>
      <c r="E9" s="53"/>
      <c r="F9" s="53"/>
      <c r="G9" s="53"/>
      <c r="H9" s="53"/>
      <c r="I9" s="53"/>
      <c r="J9" s="53"/>
      <c r="K9" s="37"/>
    </row>
    <row r="10" spans="2:11" s="3" customFormat="1" ht="15">
      <c r="B10" s="48"/>
      <c r="C10" s="50"/>
      <c r="D10" s="15">
        <v>2006</v>
      </c>
      <c r="E10" s="15">
        <v>2007</v>
      </c>
      <c r="F10" s="15">
        <v>2008</v>
      </c>
      <c r="G10" s="15">
        <v>2009</v>
      </c>
      <c r="H10" s="15">
        <v>2010</v>
      </c>
      <c r="I10" s="15">
        <v>2011</v>
      </c>
      <c r="J10" s="24">
        <v>2012</v>
      </c>
      <c r="K10" s="34">
        <v>2013</v>
      </c>
    </row>
    <row r="11" spans="2:11" s="3" customFormat="1" ht="29.25">
      <c r="B11" s="16" t="s">
        <v>1</v>
      </c>
      <c r="C11" s="14" t="s">
        <v>18</v>
      </c>
      <c r="D11" s="17"/>
      <c r="E11" s="17"/>
      <c r="F11" s="17"/>
      <c r="G11" s="17"/>
      <c r="H11" s="17"/>
      <c r="I11" s="17"/>
      <c r="J11" s="25"/>
      <c r="K11" s="35"/>
    </row>
    <row r="12" spans="2:11" s="3" customFormat="1" ht="15.75">
      <c r="B12" s="16"/>
      <c r="C12" s="17" t="s">
        <v>2</v>
      </c>
      <c r="D12" s="18">
        <v>150000</v>
      </c>
      <c r="E12" s="18">
        <f>168000</f>
        <v>168000</v>
      </c>
      <c r="F12" s="18"/>
      <c r="G12" s="18"/>
      <c r="H12" s="18"/>
      <c r="I12" s="18"/>
      <c r="J12" s="25"/>
      <c r="K12" s="35"/>
    </row>
    <row r="13" spans="2:11" s="3" customFormat="1" ht="15.75">
      <c r="B13" s="16"/>
      <c r="C13" s="17" t="s">
        <v>3</v>
      </c>
      <c r="D13" s="18">
        <v>13005</v>
      </c>
      <c r="E13" s="18">
        <f>7300</f>
        <v>7300</v>
      </c>
      <c r="F13" s="18"/>
      <c r="G13" s="18"/>
      <c r="H13" s="18"/>
      <c r="I13" s="18"/>
      <c r="J13" s="25"/>
      <c r="K13" s="35"/>
    </row>
    <row r="14" spans="2:11" s="3" customFormat="1" ht="29.25">
      <c r="B14" s="16" t="s">
        <v>4</v>
      </c>
      <c r="C14" s="14" t="s">
        <v>19</v>
      </c>
      <c r="D14" s="19"/>
      <c r="E14" s="19"/>
      <c r="F14" s="19"/>
      <c r="G14" s="19"/>
      <c r="H14" s="19"/>
      <c r="I14" s="19"/>
      <c r="J14" s="25"/>
      <c r="K14" s="35"/>
    </row>
    <row r="15" spans="2:11" s="3" customFormat="1" ht="15.75">
      <c r="B15" s="16"/>
      <c r="C15" s="17" t="s">
        <v>5</v>
      </c>
      <c r="D15" s="18">
        <v>378520</v>
      </c>
      <c r="E15" s="20">
        <f>467640+35000+17491</f>
        <v>520131</v>
      </c>
      <c r="F15" s="20">
        <f>467640+70000+33000</f>
        <v>570640</v>
      </c>
      <c r="G15" s="20">
        <f>467640+70000+33000</f>
        <v>570640</v>
      </c>
      <c r="H15" s="20">
        <f>459285+70000+33000</f>
        <v>562285</v>
      </c>
      <c r="I15" s="20">
        <f>150250+70000+33000</f>
        <v>253250</v>
      </c>
      <c r="J15" s="25">
        <f>77090+70000+33000</f>
        <v>180090</v>
      </c>
      <c r="K15" s="25">
        <f>35000+16500</f>
        <v>51500</v>
      </c>
    </row>
    <row r="16" spans="2:11" s="3" customFormat="1" ht="14.25">
      <c r="B16" s="17"/>
      <c r="C16" s="17" t="s">
        <v>3</v>
      </c>
      <c r="D16" s="21">
        <v>106995</v>
      </c>
      <c r="E16" s="21">
        <f>100453+12247+17000+7759</f>
        <v>137459</v>
      </c>
      <c r="F16" s="21">
        <f>75003+14000+6348</f>
        <v>95351</v>
      </c>
      <c r="G16" s="21">
        <f>49240+11000+4938</f>
        <v>65178</v>
      </c>
      <c r="H16" s="21">
        <f>24494+8000+3526</f>
        <v>36020</v>
      </c>
      <c r="I16" s="21">
        <f>6455+6000+2116</f>
        <v>14571</v>
      </c>
      <c r="J16" s="25">
        <f>1067+2000+705</f>
        <v>3772</v>
      </c>
      <c r="K16" s="36">
        <f>1000+348</f>
        <v>1348</v>
      </c>
    </row>
    <row r="17" spans="2:11" s="3" customFormat="1" ht="36" customHeight="1">
      <c r="B17" s="16" t="s">
        <v>9</v>
      </c>
      <c r="C17" s="14" t="s">
        <v>32</v>
      </c>
      <c r="D17" s="19">
        <v>293362</v>
      </c>
      <c r="E17" s="19">
        <v>586724</v>
      </c>
      <c r="F17" s="19">
        <f>E17</f>
        <v>586724</v>
      </c>
      <c r="G17" s="19">
        <f>F17</f>
        <v>586724</v>
      </c>
      <c r="H17" s="19">
        <v>586724</v>
      </c>
      <c r="I17" s="19">
        <v>374699</v>
      </c>
      <c r="J17" s="25"/>
      <c r="K17" s="35"/>
    </row>
    <row r="18" spans="2:11" s="3" customFormat="1" ht="15.75">
      <c r="B18" s="26" t="s">
        <v>11</v>
      </c>
      <c r="C18" s="16" t="s">
        <v>6</v>
      </c>
      <c r="D18" s="22">
        <f aca="true" t="shared" si="0" ref="D18:K18">SUM(D12:D17)</f>
        <v>941882</v>
      </c>
      <c r="E18" s="22">
        <f t="shared" si="0"/>
        <v>1419614</v>
      </c>
      <c r="F18" s="22">
        <f t="shared" si="0"/>
        <v>1252715</v>
      </c>
      <c r="G18" s="22">
        <f t="shared" si="0"/>
        <v>1222542</v>
      </c>
      <c r="H18" s="22">
        <f t="shared" si="0"/>
        <v>1185029</v>
      </c>
      <c r="I18" s="22">
        <f t="shared" si="0"/>
        <v>642520</v>
      </c>
      <c r="J18" s="22">
        <f t="shared" si="0"/>
        <v>183862</v>
      </c>
      <c r="K18" s="22">
        <f t="shared" si="0"/>
        <v>52848</v>
      </c>
    </row>
    <row r="19" spans="2:11" s="3" customFormat="1" ht="36.75" customHeight="1">
      <c r="B19" s="26" t="s">
        <v>12</v>
      </c>
      <c r="C19" s="27" t="s">
        <v>24</v>
      </c>
      <c r="D19" s="25">
        <v>28653393.08</v>
      </c>
      <c r="E19" s="25">
        <f aca="true" t="shared" si="1" ref="E19:K19">D19*1.015</f>
        <v>29083193.976199996</v>
      </c>
      <c r="F19" s="25">
        <f t="shared" si="1"/>
        <v>29519441.885842994</v>
      </c>
      <c r="G19" s="25">
        <f t="shared" si="1"/>
        <v>29962233.514130637</v>
      </c>
      <c r="H19" s="25">
        <f t="shared" si="1"/>
        <v>30411667.016842593</v>
      </c>
      <c r="I19" s="25">
        <f t="shared" si="1"/>
        <v>30867842.02209523</v>
      </c>
      <c r="J19" s="25">
        <f t="shared" si="1"/>
        <v>31330859.652426656</v>
      </c>
      <c r="K19" s="25">
        <f t="shared" si="1"/>
        <v>31800822.54721305</v>
      </c>
    </row>
    <row r="20" spans="2:11" s="3" customFormat="1" ht="36.75" customHeight="1">
      <c r="B20" s="26" t="s">
        <v>14</v>
      </c>
      <c r="C20" s="14" t="s">
        <v>25</v>
      </c>
      <c r="D20" s="29">
        <f aca="true" t="shared" si="2" ref="D20:K20">D18/D19*100</f>
        <v>3.2871569428802885</v>
      </c>
      <c r="E20" s="29">
        <f t="shared" si="2"/>
        <v>4.881217658424071</v>
      </c>
      <c r="F20" s="29">
        <f t="shared" si="2"/>
        <v>4.243694731236705</v>
      </c>
      <c r="G20" s="29">
        <f t="shared" si="2"/>
        <v>4.080276590272988</v>
      </c>
      <c r="H20" s="29">
        <f t="shared" si="2"/>
        <v>3.8966262498655766</v>
      </c>
      <c r="I20" s="29">
        <f t="shared" si="2"/>
        <v>2.0815190110798274</v>
      </c>
      <c r="J20" s="29">
        <f t="shared" si="2"/>
        <v>0.5868399464288538</v>
      </c>
      <c r="K20" s="29">
        <f t="shared" si="2"/>
        <v>0.16618438067612648</v>
      </c>
    </row>
    <row r="21" s="3" customFormat="1" ht="12.75"/>
    <row r="22" s="46" customFormat="1" ht="12.75"/>
    <row r="23" spans="1:9" s="3" customFormat="1" ht="12.75">
      <c r="A23" s="4"/>
      <c r="H23" s="45"/>
      <c r="I23" s="45"/>
    </row>
    <row r="24" spans="8:11" s="3" customFormat="1" ht="12.75">
      <c r="H24" t="s">
        <v>33</v>
      </c>
      <c r="I24" s="28"/>
      <c r="J24" s="12"/>
      <c r="K24" s="12"/>
    </row>
    <row r="25" spans="8:11" s="3" customFormat="1" ht="12.75">
      <c r="H25" t="s">
        <v>34</v>
      </c>
      <c r="I25" s="51"/>
      <c r="J25" s="51"/>
      <c r="K25" s="51"/>
    </row>
    <row r="26" spans="8:11" s="3" customFormat="1" ht="12.75">
      <c r="H26" s="33" t="s">
        <v>35</v>
      </c>
      <c r="I26" s="12"/>
      <c r="J26" s="13"/>
      <c r="K26" s="13"/>
    </row>
    <row r="27" s="3" customFormat="1" ht="12.75"/>
    <row r="28" spans="8:9" s="3" customFormat="1" ht="12.75">
      <c r="H28" s="45"/>
      <c r="I28" s="45"/>
    </row>
    <row r="29" s="3" customFormat="1" ht="12.75"/>
    <row r="30" s="3" customFormat="1" ht="12.75"/>
    <row r="31" spans="4:11" ht="12.75">
      <c r="D31" s="2"/>
      <c r="H31" s="3"/>
      <c r="I31" s="3"/>
      <c r="J31" s="3"/>
      <c r="K31" s="3"/>
    </row>
    <row r="32" spans="8:11" ht="12.75">
      <c r="H32" s="3"/>
      <c r="I32" s="3"/>
      <c r="J32" s="3"/>
      <c r="K32" s="3"/>
    </row>
    <row r="33" spans="8:11" ht="12.75">
      <c r="H33" s="3"/>
      <c r="I33" s="3"/>
      <c r="J33" s="3"/>
      <c r="K33" s="3"/>
    </row>
  </sheetData>
  <mergeCells count="11">
    <mergeCell ref="H23:I23"/>
    <mergeCell ref="H28:I28"/>
    <mergeCell ref="A22:IV22"/>
    <mergeCell ref="B9:B10"/>
    <mergeCell ref="C9:C10"/>
    <mergeCell ref="I25:K25"/>
    <mergeCell ref="D9:K9"/>
    <mergeCell ref="A1:K1"/>
    <mergeCell ref="H4:J4"/>
    <mergeCell ref="H5:K5"/>
    <mergeCell ref="H6:K6"/>
  </mergeCells>
  <printOptions/>
  <pageMargins left="0.5118110236220472" right="0.3" top="0.68" bottom="0.3" header="0.49" footer="0.6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7" sqref="D7"/>
    </sheetView>
  </sheetViews>
  <sheetFormatPr defaultColWidth="9.00390625" defaultRowHeight="12.75"/>
  <cols>
    <col min="1" max="1" width="5.125" style="0" customWidth="1"/>
    <col min="2" max="2" width="29.875" style="0" customWidth="1"/>
    <col min="3" max="3" width="15.625" style="0" customWidth="1"/>
    <col min="4" max="10" width="10.75390625" style="0" customWidth="1"/>
    <col min="11" max="11" width="10.125" style="0" bestFit="1" customWidth="1"/>
  </cols>
  <sheetData>
    <row r="1" spans="1:10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5" spans="6:10" ht="15.75">
      <c r="F5" s="63" t="s">
        <v>17</v>
      </c>
      <c r="G5" s="63"/>
      <c r="H5" s="63"/>
      <c r="I5" s="63"/>
      <c r="J5" s="63"/>
    </row>
    <row r="6" spans="6:10" ht="15.75">
      <c r="F6" s="62" t="s">
        <v>37</v>
      </c>
      <c r="G6" s="62"/>
      <c r="H6" s="62"/>
      <c r="I6" s="62"/>
      <c r="J6" s="62"/>
    </row>
    <row r="7" spans="6:10" ht="15.75">
      <c r="F7" s="62" t="s">
        <v>36</v>
      </c>
      <c r="G7" s="62"/>
      <c r="H7" s="62"/>
      <c r="I7" s="62"/>
      <c r="J7" s="62"/>
    </row>
    <row r="8" spans="7:10" ht="15.75">
      <c r="G8" s="30"/>
      <c r="H8" s="62"/>
      <c r="I8" s="62"/>
      <c r="J8" s="62"/>
    </row>
    <row r="9" spans="9:10" ht="12.75">
      <c r="I9" s="2"/>
      <c r="J9" s="2"/>
    </row>
    <row r="10" spans="1:11" ht="30.75" customHeight="1">
      <c r="A10" s="57" t="s">
        <v>21</v>
      </c>
      <c r="B10" s="57" t="s">
        <v>7</v>
      </c>
      <c r="C10" s="54" t="s">
        <v>26</v>
      </c>
      <c r="D10" s="59" t="s">
        <v>8</v>
      </c>
      <c r="E10" s="60"/>
      <c r="F10" s="60"/>
      <c r="G10" s="60"/>
      <c r="H10" s="60"/>
      <c r="I10" s="60"/>
      <c r="J10" s="60"/>
      <c r="K10" s="61"/>
    </row>
    <row r="11" spans="1:11" ht="15.75" customHeight="1">
      <c r="A11" s="58"/>
      <c r="B11" s="58"/>
      <c r="C11" s="55"/>
      <c r="D11" s="7">
        <v>2006</v>
      </c>
      <c r="E11" s="7">
        <v>2007</v>
      </c>
      <c r="F11" s="7">
        <v>2008</v>
      </c>
      <c r="G11" s="7">
        <v>2009</v>
      </c>
      <c r="H11" s="7">
        <v>2010</v>
      </c>
      <c r="I11" s="7">
        <v>2011</v>
      </c>
      <c r="J11" s="7">
        <v>2012</v>
      </c>
      <c r="K11" s="40">
        <v>2013</v>
      </c>
    </row>
    <row r="12" spans="1:11" ht="27.75" customHeight="1">
      <c r="A12" s="6" t="s">
        <v>1</v>
      </c>
      <c r="B12" s="8" t="s">
        <v>31</v>
      </c>
      <c r="C12" s="9">
        <v>318000</v>
      </c>
      <c r="D12" s="9">
        <f>168000</f>
        <v>168000</v>
      </c>
      <c r="E12" s="9"/>
      <c r="F12" s="9"/>
      <c r="G12" s="9"/>
      <c r="H12" s="9"/>
      <c r="I12" s="9"/>
      <c r="J12" s="9"/>
      <c r="K12" s="38"/>
    </row>
    <row r="13" spans="1:11" ht="29.25" customHeight="1">
      <c r="A13" s="6" t="s">
        <v>4</v>
      </c>
      <c r="B13" s="8" t="s">
        <v>15</v>
      </c>
      <c r="C13" s="9">
        <v>2468065</v>
      </c>
      <c r="D13" s="9">
        <f>2089545+420000+198991</f>
        <v>2708536</v>
      </c>
      <c r="E13" s="9">
        <f>1621905+420000-35000+198991-17491</f>
        <v>2188405</v>
      </c>
      <c r="F13" s="9">
        <f>1154265+420000-105000+198991-50491</f>
        <v>1617765</v>
      </c>
      <c r="G13" s="9">
        <f>686625+420000-175000+198991-83491</f>
        <v>1047125</v>
      </c>
      <c r="H13" s="9">
        <f>227340+420000-245000+198991-116491</f>
        <v>484840</v>
      </c>
      <c r="I13" s="9">
        <f>77090+420000-315000+198991-149491</f>
        <v>231590</v>
      </c>
      <c r="J13" s="9">
        <f>420000-385000+198991-182491</f>
        <v>51500</v>
      </c>
      <c r="K13" s="38">
        <v>0</v>
      </c>
    </row>
    <row r="14" spans="1:11" ht="18.75" customHeight="1">
      <c r="A14" s="6" t="s">
        <v>9</v>
      </c>
      <c r="B14" s="8" t="s">
        <v>10</v>
      </c>
      <c r="C14" s="9">
        <v>3308319</v>
      </c>
      <c r="D14" s="9">
        <v>2721595</v>
      </c>
      <c r="E14" s="9">
        <f>D14-586724</f>
        <v>2134871</v>
      </c>
      <c r="F14" s="9">
        <f>E14-586724</f>
        <v>1548147</v>
      </c>
      <c r="G14" s="9">
        <f>F14-586724</f>
        <v>961423</v>
      </c>
      <c r="H14" s="9">
        <v>374699</v>
      </c>
      <c r="I14" s="9">
        <v>0</v>
      </c>
      <c r="J14" s="9">
        <v>0</v>
      </c>
      <c r="K14" s="39">
        <v>0</v>
      </c>
    </row>
    <row r="15" spans="1:11" ht="18" customHeight="1">
      <c r="A15" s="6" t="s">
        <v>11</v>
      </c>
      <c r="B15" s="8" t="s">
        <v>13</v>
      </c>
      <c r="C15" s="9">
        <f aca="true" t="shared" si="0" ref="C15:K15">SUM(C12:C14)</f>
        <v>6094384</v>
      </c>
      <c r="D15" s="9">
        <f t="shared" si="0"/>
        <v>5598131</v>
      </c>
      <c r="E15" s="9">
        <f t="shared" si="0"/>
        <v>4323276</v>
      </c>
      <c r="F15" s="9">
        <f t="shared" si="0"/>
        <v>3165912</v>
      </c>
      <c r="G15" s="9">
        <f t="shared" si="0"/>
        <v>2008548</v>
      </c>
      <c r="H15" s="9">
        <f t="shared" si="0"/>
        <v>859539</v>
      </c>
      <c r="I15" s="9">
        <f t="shared" si="0"/>
        <v>231590</v>
      </c>
      <c r="J15" s="9">
        <f t="shared" si="0"/>
        <v>51500</v>
      </c>
      <c r="K15" s="9">
        <f t="shared" si="0"/>
        <v>0</v>
      </c>
    </row>
    <row r="16" spans="1:11" ht="26.25" customHeight="1">
      <c r="A16" s="6" t="s">
        <v>12</v>
      </c>
      <c r="B16" s="8" t="s">
        <v>16</v>
      </c>
      <c r="C16" s="9">
        <v>25251020</v>
      </c>
      <c r="D16" s="9">
        <v>28653393.08</v>
      </c>
      <c r="E16" s="9">
        <f aca="true" t="shared" si="1" ref="E16:K16">D16*1.015</f>
        <v>29083193.976199996</v>
      </c>
      <c r="F16" s="9">
        <f t="shared" si="1"/>
        <v>29519441.885842994</v>
      </c>
      <c r="G16" s="9">
        <f t="shared" si="1"/>
        <v>29962233.514130637</v>
      </c>
      <c r="H16" s="9">
        <f t="shared" si="1"/>
        <v>30411667.016842593</v>
      </c>
      <c r="I16" s="9">
        <f t="shared" si="1"/>
        <v>30867842.02209523</v>
      </c>
      <c r="J16" s="9">
        <f t="shared" si="1"/>
        <v>31330859.652426656</v>
      </c>
      <c r="K16" s="9">
        <f t="shared" si="1"/>
        <v>31800822.54721305</v>
      </c>
    </row>
    <row r="17" spans="1:11" ht="26.25" customHeight="1">
      <c r="A17" s="6" t="s">
        <v>14</v>
      </c>
      <c r="B17" s="8" t="s">
        <v>27</v>
      </c>
      <c r="C17" s="9">
        <f>C15/C16*100</f>
        <v>24.135199290959335</v>
      </c>
      <c r="D17" s="9">
        <f aca="true" t="shared" si="2" ref="D17:K17">D15/D16*100</f>
        <v>19.537410401518844</v>
      </c>
      <c r="E17" s="9">
        <f t="shared" si="2"/>
        <v>14.865203607065713</v>
      </c>
      <c r="F17" s="9">
        <f t="shared" si="2"/>
        <v>10.72483691339136</v>
      </c>
      <c r="G17" s="9">
        <f t="shared" si="2"/>
        <v>6.703599045954764</v>
      </c>
      <c r="H17" s="9">
        <f t="shared" si="2"/>
        <v>2.8263462161543793</v>
      </c>
      <c r="I17" s="9">
        <f>I15/I16*100</f>
        <v>0.7502630078067254</v>
      </c>
      <c r="J17" s="9">
        <f t="shared" si="2"/>
        <v>0.1643746790586743</v>
      </c>
      <c r="K17" s="9">
        <f t="shared" si="2"/>
        <v>0</v>
      </c>
    </row>
    <row r="18" spans="1:10" ht="12.75">
      <c r="A18" s="10"/>
      <c r="B18" s="11"/>
      <c r="C18" s="12"/>
      <c r="D18" s="12"/>
      <c r="E18" s="12"/>
      <c r="F18" s="12"/>
      <c r="G18" s="12"/>
      <c r="H18" s="12"/>
      <c r="I18" s="12"/>
      <c r="J18" s="12"/>
    </row>
    <row r="19" spans="1:10" ht="16.5" customHeight="1">
      <c r="A19" s="56"/>
      <c r="B19" s="56"/>
      <c r="C19" s="56"/>
      <c r="D19" s="56"/>
      <c r="E19" s="56"/>
      <c r="F19" s="56"/>
      <c r="G19" s="56"/>
      <c r="H19" s="56"/>
      <c r="I19" s="12"/>
      <c r="J19" s="12"/>
    </row>
    <row r="20" spans="1:10" ht="13.5" customHeight="1">
      <c r="A20" s="28"/>
      <c r="B20" s="28"/>
      <c r="C20" s="28"/>
      <c r="D20" s="28"/>
      <c r="E20" s="28"/>
      <c r="F20" s="28"/>
      <c r="G20" t="s">
        <v>33</v>
      </c>
      <c r="H20" s="28"/>
      <c r="I20" s="12"/>
      <c r="J20" s="12"/>
    </row>
    <row r="21" spans="1:10" ht="12.75">
      <c r="A21" s="5"/>
      <c r="B21" s="11"/>
      <c r="C21" s="12"/>
      <c r="D21" s="12"/>
      <c r="E21" s="12"/>
      <c r="F21" s="12"/>
      <c r="G21" t="s">
        <v>34</v>
      </c>
      <c r="H21" s="51"/>
      <c r="I21" s="51"/>
      <c r="J21" s="51"/>
    </row>
    <row r="22" spans="1:10" ht="12.75">
      <c r="A22" s="5"/>
      <c r="B22" s="11"/>
      <c r="C22" s="12"/>
      <c r="D22" s="12"/>
      <c r="E22" s="12"/>
      <c r="F22" s="12"/>
      <c r="G22" s="33" t="s">
        <v>35</v>
      </c>
      <c r="H22" s="12"/>
      <c r="I22" s="13"/>
      <c r="J22" s="13"/>
    </row>
    <row r="23" spans="1:10" ht="12.75">
      <c r="A23" s="5"/>
      <c r="B23" s="11"/>
      <c r="C23" s="12"/>
      <c r="D23" s="12"/>
      <c r="E23" s="12"/>
      <c r="F23" s="12"/>
      <c r="G23" s="12"/>
      <c r="H23" s="51"/>
      <c r="I23" s="51"/>
      <c r="J23" s="51"/>
    </row>
  </sheetData>
  <mergeCells count="11">
    <mergeCell ref="H8:J8"/>
    <mergeCell ref="F6:J6"/>
    <mergeCell ref="F5:J5"/>
    <mergeCell ref="F7:J7"/>
    <mergeCell ref="H21:J21"/>
    <mergeCell ref="H23:J23"/>
    <mergeCell ref="C10:C11"/>
    <mergeCell ref="A19:H19"/>
    <mergeCell ref="B10:B11"/>
    <mergeCell ref="A10:A11"/>
    <mergeCell ref="D10:K10"/>
  </mergeCells>
  <printOptions/>
  <pageMargins left="0.4330708661417323" right="0.3937007874015748" top="0.984251968503937" bottom="0.4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UMSK</cp:lastModifiedBy>
  <cp:lastPrinted>2006-06-13T12:44:54Z</cp:lastPrinted>
  <dcterms:created xsi:type="dcterms:W3CDTF">2003-10-29T10:16:25Z</dcterms:created>
  <dcterms:modified xsi:type="dcterms:W3CDTF">2006-06-26T06:51:22Z</dcterms:modified>
  <cp:category/>
  <cp:version/>
  <cp:contentType/>
  <cp:contentStatus/>
</cp:coreProperties>
</file>