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'3'!$A$1:$M$33</definedName>
    <definedName name="_xlnm.Print_Area" localSheetId="1">'3a'!$A$1:$K$46</definedName>
  </definedNames>
  <calcPr fullCalcOnLoad="1"/>
</workbook>
</file>

<file path=xl/sharedStrings.xml><?xml version="1.0" encoding="utf-8"?>
<sst xmlns="http://schemas.openxmlformats.org/spreadsheetml/2006/main" count="263" uniqueCount="94">
  <si>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</si>
  <si>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</si>
  <si>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</si>
  <si>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</si>
  <si>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</si>
  <si>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</si>
  <si>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</si>
  <si>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</si>
  <si>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</si>
  <si>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</si>
  <si>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</si>
  <si>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</si>
  <si>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</si>
  <si>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</si>
  <si>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</si>
  <si>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</si>
  <si>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</si>
  <si>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</si>
  <si>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</si>
  <si>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</si>
  <si>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</si>
  <si>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</si>
  <si>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</si>
  <si>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</si>
  <si>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</si>
  <si>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</si>
  <si>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</si>
  <si>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</si>
  <si>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</si>
  <si>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</si>
  <si>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</si>
  <si>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</si>
  <si>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</si>
  <si>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</si>
  <si>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</si>
  <si>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</si>
  <si>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</si>
  <si>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</si>
  <si>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</si>
  <si>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</si>
  <si>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</si>
  <si>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</si>
  <si>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</si>
  <si>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</si>
  <si>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</si>
  <si>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</si>
  <si>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</si>
  <si>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</si>
  <si>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</si>
  <si>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</si>
  <si>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</si>
  <si>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</si>
  <si>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</si>
  <si>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</si>
  <si>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</si>
  <si>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</si>
  <si>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</si>
  <si>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</si>
  <si>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</si>
  <si>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</si>
  <si>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</si>
  <si>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Przebudowa budynku gospodarczego na świetlicę szkolną w ZS w Wałdowie</t>
  </si>
  <si>
    <t>80104</t>
  </si>
  <si>
    <t>Budowa budynku gospodarczego w Przedszkolu nr 1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</si>
  <si>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</si>
  <si>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</si>
  <si>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</si>
  <si>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</si>
  <si>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</si>
  <si>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</si>
  <si>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90015</t>
  </si>
  <si>
    <t>Budowa oświetlenia ulicznego</t>
  </si>
  <si>
    <t>Zakup placu zabaw do Przedszkola Nr 1</t>
  </si>
  <si>
    <t>01036</t>
  </si>
  <si>
    <t>6059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</si>
  <si>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</si>
  <si>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</si>
  <si>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</si>
  <si>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</si>
  <si>
    <t>01095</t>
  </si>
  <si>
    <t>Budowa placu zabaw w Iłowie</t>
  </si>
  <si>
    <t>Urząd Miejski w Sępólnie Krajeńskim. Kwotę 13.420 zł pozyskano w konkursie "Place zabaw" - tereny wiejskie</t>
  </si>
  <si>
    <t>Rozwój obszarów wiejskich - Remont i modernizacja Wiejskiego Domu Kultury w Lutowie</t>
  </si>
  <si>
    <t>6058</t>
  </si>
  <si>
    <t>Urząd Miejski                    w Sępólnie Krajeńskim</t>
  </si>
  <si>
    <t>Urząd Miejski                   w Sępólnie Krajeńskim</t>
  </si>
  <si>
    <t>Starostwo Powiatowe     w Sępólnie Kraj.</t>
  </si>
  <si>
    <t>Urząd Miejski                  w Sępólnie Krajeńskim</t>
  </si>
  <si>
    <t>75022</t>
  </si>
  <si>
    <t>Brama wjazdowa w Zbożu</t>
  </si>
  <si>
    <t>Zakup komputera - biuro rady</t>
  </si>
  <si>
    <t>Budowa boiska szkolnego w SP w Wisniewie wraz z trybunami i ogrodzeniem</t>
  </si>
  <si>
    <t>Nr XV/112/07 z dnia   27 grudnia 2007 roku</t>
  </si>
  <si>
    <t>Nr XV/112/07 z dnia  27 grudnia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</si>
</sst>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/>
    </xf>
    <xf numFmtId="49" fontId="4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31">
      <selection activeCell="G5" sqref="G5:L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79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85" t="s">
        <v>76</v>
      </c>
      <c r="L2" s="85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5" t="s">
        <v>69</v>
      </c>
      <c r="L3" s="45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6" t="s">
        <v>93</v>
      </c>
      <c r="L4" s="46"/>
      <c r="M4" s="3"/>
    </row>
    <row r="5" spans="1:13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81" t="s">
        <v>13</v>
      </c>
      <c r="F5" s="81" t="s">
        <v>15</v>
      </c>
      <c r="G5" s="89" t="s">
        <v>9</v>
      </c>
      <c r="H5" s="90"/>
      <c r="I5" s="90"/>
      <c r="J5" s="90"/>
      <c r="K5" s="90"/>
      <c r="L5" s="91"/>
      <c r="M5" s="82" t="s">
        <v>17</v>
      </c>
    </row>
    <row r="6" spans="1:13" s="10" customFormat="1" ht="19.5" customHeight="1">
      <c r="A6" s="80"/>
      <c r="B6" s="80"/>
      <c r="C6" s="80"/>
      <c r="D6" s="80"/>
      <c r="E6" s="81"/>
      <c r="F6" s="81"/>
      <c r="G6" s="81" t="s">
        <v>20</v>
      </c>
      <c r="H6" s="89" t="s">
        <v>22</v>
      </c>
      <c r="I6" s="92"/>
      <c r="J6" s="92"/>
      <c r="K6" s="92"/>
      <c r="L6" s="93"/>
      <c r="M6" s="83"/>
    </row>
    <row r="7" spans="1:13" s="10" customFormat="1" ht="29.25" customHeight="1">
      <c r="A7" s="80"/>
      <c r="B7" s="80"/>
      <c r="C7" s="80"/>
      <c r="D7" s="80"/>
      <c r="E7" s="81"/>
      <c r="F7" s="81"/>
      <c r="G7" s="81"/>
      <c r="H7" s="81" t="s">
        <v>18</v>
      </c>
      <c r="I7" s="81" t="s">
        <v>11</v>
      </c>
      <c r="J7" s="81" t="s">
        <v>12</v>
      </c>
      <c r="K7" s="14" t="s">
        <v>5</v>
      </c>
      <c r="L7" s="14" t="s">
        <v>6</v>
      </c>
      <c r="M7" s="83"/>
    </row>
    <row r="8" spans="1:13" s="10" customFormat="1" ht="19.5" customHeight="1">
      <c r="A8" s="80"/>
      <c r="B8" s="80"/>
      <c r="C8" s="80"/>
      <c r="D8" s="80"/>
      <c r="E8" s="81"/>
      <c r="F8" s="81"/>
      <c r="G8" s="81"/>
      <c r="H8" s="81"/>
      <c r="I8" s="81"/>
      <c r="J8" s="81"/>
      <c r="K8" s="22"/>
      <c r="L8" s="22"/>
      <c r="M8" s="83"/>
    </row>
    <row r="9" spans="1:13" s="10" customFormat="1" ht="19.5" customHeight="1">
      <c r="A9" s="80"/>
      <c r="B9" s="80"/>
      <c r="C9" s="80"/>
      <c r="D9" s="80"/>
      <c r="E9" s="81"/>
      <c r="F9" s="81"/>
      <c r="G9" s="81"/>
      <c r="H9" s="81"/>
      <c r="I9" s="81"/>
      <c r="J9" s="81"/>
      <c r="K9" s="21"/>
      <c r="L9" s="21"/>
      <c r="M9" s="84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52">
        <v>14</v>
      </c>
    </row>
    <row r="11" spans="1:13" ht="40.5" customHeight="1">
      <c r="A11" s="30">
        <v>1</v>
      </c>
      <c r="B11" s="15" t="s">
        <v>23</v>
      </c>
      <c r="C11" s="15" t="s">
        <v>24</v>
      </c>
      <c r="D11" s="15" t="s">
        <v>25</v>
      </c>
      <c r="E11" s="19" t="s">
        <v>26</v>
      </c>
      <c r="F11" s="47">
        <f>507345-40990.85</f>
        <v>466354.15</v>
      </c>
      <c r="G11" s="47">
        <f>374164-40990.85</f>
        <v>333173.15</v>
      </c>
      <c r="H11" s="47">
        <f>374164-40990.85</f>
        <v>333173.15</v>
      </c>
      <c r="I11" s="47">
        <v>0</v>
      </c>
      <c r="J11" s="47">
        <v>0</v>
      </c>
      <c r="K11" s="47">
        <v>0</v>
      </c>
      <c r="L11" s="49">
        <v>0</v>
      </c>
      <c r="M11" s="54" t="s">
        <v>55</v>
      </c>
    </row>
    <row r="12" spans="1:13" ht="38.25">
      <c r="A12" s="9">
        <v>2</v>
      </c>
      <c r="B12" s="15" t="s">
        <v>23</v>
      </c>
      <c r="C12" s="15" t="s">
        <v>24</v>
      </c>
      <c r="D12" s="15" t="s">
        <v>25</v>
      </c>
      <c r="E12" s="19" t="s">
        <v>27</v>
      </c>
      <c r="F12" s="18">
        <f>1500000-59009.15-55000-740.59</f>
        <v>1385250.26</v>
      </c>
      <c r="G12" s="18">
        <f>390000-149800-100000-59009.15-55000-740.59</f>
        <v>25450.260000000006</v>
      </c>
      <c r="H12" s="18">
        <f>390000-149800-100000-59009.15-55000-740.59</f>
        <v>25450.260000000006</v>
      </c>
      <c r="I12" s="18">
        <v>0</v>
      </c>
      <c r="J12" s="18">
        <v>0</v>
      </c>
      <c r="K12" s="18">
        <v>555000</v>
      </c>
      <c r="L12" s="50">
        <v>555000</v>
      </c>
      <c r="M12" s="54" t="s">
        <v>55</v>
      </c>
    </row>
    <row r="13" spans="1:13" s="76" customFormat="1" ht="12.75">
      <c r="A13" s="62"/>
      <c r="B13" s="73" t="s">
        <v>23</v>
      </c>
      <c r="C13" s="73" t="s">
        <v>24</v>
      </c>
      <c r="D13" s="73"/>
      <c r="E13" s="64" t="s">
        <v>49</v>
      </c>
      <c r="F13" s="65">
        <f>SUM(F11:F12)</f>
        <v>1851604.4100000001</v>
      </c>
      <c r="G13" s="65">
        <f aca="true" t="shared" si="0" ref="G13:L13">SUM(G11:G12)</f>
        <v>358623.41000000003</v>
      </c>
      <c r="H13" s="65">
        <f t="shared" si="0"/>
        <v>358623.41000000003</v>
      </c>
      <c r="I13" s="65">
        <f t="shared" si="0"/>
        <v>0</v>
      </c>
      <c r="J13" s="65">
        <f t="shared" si="0"/>
        <v>0</v>
      </c>
      <c r="K13" s="65">
        <f t="shared" si="0"/>
        <v>555000</v>
      </c>
      <c r="L13" s="74">
        <f t="shared" si="0"/>
        <v>555000</v>
      </c>
      <c r="M13" s="75"/>
    </row>
    <row r="14" spans="1:13" s="76" customFormat="1" ht="51.75" customHeight="1">
      <c r="A14" s="94">
        <v>3</v>
      </c>
      <c r="B14" s="56" t="s">
        <v>23</v>
      </c>
      <c r="C14" s="56" t="s">
        <v>73</v>
      </c>
      <c r="D14" s="56" t="s">
        <v>83</v>
      </c>
      <c r="E14" s="96" t="s">
        <v>82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27">
        <v>100000</v>
      </c>
      <c r="L14" s="51">
        <v>0</v>
      </c>
      <c r="M14" s="86" t="s">
        <v>77</v>
      </c>
    </row>
    <row r="15" spans="1:13" s="76" customFormat="1" ht="74.25" customHeight="1">
      <c r="A15" s="95"/>
      <c r="B15" s="56" t="s">
        <v>23</v>
      </c>
      <c r="C15" s="56" t="s">
        <v>73</v>
      </c>
      <c r="D15" s="56" t="s">
        <v>74</v>
      </c>
      <c r="E15" s="97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27">
        <v>0</v>
      </c>
      <c r="L15" s="51">
        <v>0</v>
      </c>
      <c r="M15" s="87"/>
    </row>
    <row r="16" spans="1:13" ht="38.25" customHeight="1">
      <c r="A16" s="9">
        <v>3</v>
      </c>
      <c r="B16" s="23" t="s">
        <v>28</v>
      </c>
      <c r="C16" s="23" t="s">
        <v>29</v>
      </c>
      <c r="D16" s="23" t="s">
        <v>25</v>
      </c>
      <c r="E16" s="19" t="s">
        <v>30</v>
      </c>
      <c r="F16" s="18">
        <v>56678</v>
      </c>
      <c r="G16" s="18">
        <v>16678</v>
      </c>
      <c r="H16" s="18">
        <v>16678</v>
      </c>
      <c r="I16" s="18">
        <v>0</v>
      </c>
      <c r="J16" s="18">
        <v>0</v>
      </c>
      <c r="K16" s="18">
        <v>0</v>
      </c>
      <c r="L16" s="50">
        <v>0</v>
      </c>
      <c r="M16" s="54" t="s">
        <v>55</v>
      </c>
    </row>
    <row r="17" spans="1:13" ht="38.25">
      <c r="A17" s="9">
        <v>4</v>
      </c>
      <c r="B17" s="23" t="s">
        <v>28</v>
      </c>
      <c r="C17" s="23" t="s">
        <v>29</v>
      </c>
      <c r="D17" s="16" t="s">
        <v>25</v>
      </c>
      <c r="E17" s="37" t="s">
        <v>31</v>
      </c>
      <c r="F17" s="18">
        <f>164220+16840.12</f>
        <v>181060.12</v>
      </c>
      <c r="G17" s="18">
        <f>101220+16840.12</f>
        <v>118060.12</v>
      </c>
      <c r="H17" s="18">
        <f>101220+16840.12</f>
        <v>118060.12</v>
      </c>
      <c r="I17" s="18">
        <v>0</v>
      </c>
      <c r="J17" s="18">
        <v>0</v>
      </c>
      <c r="K17" s="18">
        <v>0</v>
      </c>
      <c r="L17" s="50">
        <v>0</v>
      </c>
      <c r="M17" s="54" t="s">
        <v>55</v>
      </c>
    </row>
    <row r="18" spans="1:13" s="76" customFormat="1" ht="12.75">
      <c r="A18" s="62"/>
      <c r="B18" s="69" t="s">
        <v>28</v>
      </c>
      <c r="C18" s="69" t="s">
        <v>29</v>
      </c>
      <c r="D18" s="69"/>
      <c r="E18" s="64" t="s">
        <v>49</v>
      </c>
      <c r="F18" s="65">
        <f aca="true" t="shared" si="1" ref="F18:L18">SUM(F16:F17)</f>
        <v>237738.12</v>
      </c>
      <c r="G18" s="65">
        <f t="shared" si="1"/>
        <v>134738.12</v>
      </c>
      <c r="H18" s="65">
        <f t="shared" si="1"/>
        <v>134738.12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74">
        <f t="shared" si="1"/>
        <v>0</v>
      </c>
      <c r="M18" s="75"/>
    </row>
    <row r="19" spans="1:13" s="28" customFormat="1" ht="38.25">
      <c r="A19" s="24">
        <v>5</v>
      </c>
      <c r="B19" s="25" t="s">
        <v>33</v>
      </c>
      <c r="C19" s="25" t="s">
        <v>34</v>
      </c>
      <c r="D19" s="25" t="s">
        <v>25</v>
      </c>
      <c r="E19" s="26" t="s">
        <v>35</v>
      </c>
      <c r="F19" s="27">
        <f>61000+7750+545</f>
        <v>69295</v>
      </c>
      <c r="G19" s="27">
        <f>35000+7750+545</f>
        <v>43295</v>
      </c>
      <c r="H19" s="27">
        <f>35000+7750+545</f>
        <v>43295</v>
      </c>
      <c r="I19" s="27">
        <v>0</v>
      </c>
      <c r="J19" s="27">
        <v>0</v>
      </c>
      <c r="K19" s="27">
        <v>0</v>
      </c>
      <c r="L19" s="51">
        <v>0</v>
      </c>
      <c r="M19" s="55" t="s">
        <v>55</v>
      </c>
    </row>
    <row r="20" spans="1:13" s="28" customFormat="1" ht="38.25">
      <c r="A20" s="24">
        <v>6</v>
      </c>
      <c r="B20" s="25" t="s">
        <v>37</v>
      </c>
      <c r="C20" s="25" t="s">
        <v>38</v>
      </c>
      <c r="D20" s="25" t="s">
        <v>25</v>
      </c>
      <c r="E20" s="26" t="s">
        <v>39</v>
      </c>
      <c r="F20" s="27">
        <f>569119+1000</f>
        <v>570119</v>
      </c>
      <c r="G20" s="27">
        <f>335011+1000</f>
        <v>336011</v>
      </c>
      <c r="H20" s="27">
        <f>140294+1000</f>
        <v>141294</v>
      </c>
      <c r="I20" s="27">
        <v>194717</v>
      </c>
      <c r="J20" s="27">
        <v>0</v>
      </c>
      <c r="K20" s="27">
        <v>0</v>
      </c>
      <c r="L20" s="51">
        <v>0</v>
      </c>
      <c r="M20" s="55" t="s">
        <v>55</v>
      </c>
    </row>
    <row r="21" spans="1:13" ht="63.75">
      <c r="A21" s="9">
        <v>7</v>
      </c>
      <c r="B21" s="16" t="s">
        <v>40</v>
      </c>
      <c r="C21" s="16" t="s">
        <v>41</v>
      </c>
      <c r="D21" s="23" t="s">
        <v>25</v>
      </c>
      <c r="E21" s="38" t="s">
        <v>42</v>
      </c>
      <c r="F21" s="41">
        <f>1707915.87+424140.4</f>
        <v>2132056.27</v>
      </c>
      <c r="G21" s="41">
        <f>837811.87-22673+100000+424140.4</f>
        <v>1339279.27</v>
      </c>
      <c r="H21" s="41">
        <f>837811.87-22673+100000+424140.4</f>
        <v>1339279.27</v>
      </c>
      <c r="I21" s="18">
        <v>0</v>
      </c>
      <c r="J21" s="18">
        <v>0</v>
      </c>
      <c r="K21" s="18">
        <v>0</v>
      </c>
      <c r="L21" s="50">
        <v>0</v>
      </c>
      <c r="M21" s="54" t="s">
        <v>55</v>
      </c>
    </row>
    <row r="22" spans="1:13" ht="76.5">
      <c r="A22" s="9">
        <v>8</v>
      </c>
      <c r="B22" s="16" t="s">
        <v>40</v>
      </c>
      <c r="C22" s="16" t="s">
        <v>41</v>
      </c>
      <c r="D22" s="16" t="s">
        <v>25</v>
      </c>
      <c r="E22" s="19" t="s">
        <v>57</v>
      </c>
      <c r="F22" s="18">
        <v>5342296</v>
      </c>
      <c r="G22" s="18">
        <v>0</v>
      </c>
      <c r="H22" s="18">
        <v>0</v>
      </c>
      <c r="I22" s="18">
        <v>0</v>
      </c>
      <c r="J22" s="18">
        <v>0</v>
      </c>
      <c r="K22" s="18">
        <v>801345</v>
      </c>
      <c r="L22" s="50">
        <v>0</v>
      </c>
      <c r="M22" s="54" t="s">
        <v>55</v>
      </c>
    </row>
    <row r="23" spans="1:13" ht="76.5">
      <c r="A23" s="9">
        <v>9</v>
      </c>
      <c r="B23" s="16" t="s">
        <v>40</v>
      </c>
      <c r="C23" s="16" t="s">
        <v>41</v>
      </c>
      <c r="D23" s="16" t="s">
        <v>25</v>
      </c>
      <c r="E23" s="19" t="s">
        <v>58</v>
      </c>
      <c r="F23" s="18">
        <v>3155333</v>
      </c>
      <c r="G23" s="18">
        <v>0</v>
      </c>
      <c r="H23" s="18">
        <v>0</v>
      </c>
      <c r="I23" s="18">
        <v>0</v>
      </c>
      <c r="J23" s="18">
        <v>0</v>
      </c>
      <c r="K23" s="18">
        <v>473300</v>
      </c>
      <c r="L23" s="50">
        <v>0</v>
      </c>
      <c r="M23" s="54" t="s">
        <v>55</v>
      </c>
    </row>
    <row r="24" spans="1:13" ht="76.5">
      <c r="A24" s="9">
        <v>10</v>
      </c>
      <c r="B24" s="16" t="s">
        <v>40</v>
      </c>
      <c r="C24" s="16" t="s">
        <v>41</v>
      </c>
      <c r="D24" s="16" t="s">
        <v>25</v>
      </c>
      <c r="E24" s="19" t="s">
        <v>59</v>
      </c>
      <c r="F24" s="18">
        <v>2709390</v>
      </c>
      <c r="G24" s="18">
        <v>0</v>
      </c>
      <c r="H24" s="18">
        <v>0</v>
      </c>
      <c r="I24" s="18">
        <v>0</v>
      </c>
      <c r="J24" s="18">
        <v>0</v>
      </c>
      <c r="K24" s="18">
        <v>406409</v>
      </c>
      <c r="L24" s="50">
        <v>0</v>
      </c>
      <c r="M24" s="54" t="s">
        <v>55</v>
      </c>
    </row>
    <row r="25" spans="1:13" ht="38.25">
      <c r="A25" s="9">
        <v>11</v>
      </c>
      <c r="B25" s="16" t="s">
        <v>40</v>
      </c>
      <c r="C25" s="16" t="s">
        <v>43</v>
      </c>
      <c r="D25" s="16" t="s">
        <v>25</v>
      </c>
      <c r="E25" s="19" t="s">
        <v>45</v>
      </c>
      <c r="F25" s="18">
        <v>285000</v>
      </c>
      <c r="G25" s="18">
        <f>140000+100000</f>
        <v>240000</v>
      </c>
      <c r="H25" s="18">
        <f>140000+100000</f>
        <v>240000</v>
      </c>
      <c r="I25" s="18">
        <v>0</v>
      </c>
      <c r="J25" s="18">
        <v>0</v>
      </c>
      <c r="K25" s="18">
        <v>0</v>
      </c>
      <c r="L25" s="50">
        <v>0</v>
      </c>
      <c r="M25" s="54" t="s">
        <v>55</v>
      </c>
    </row>
    <row r="26" spans="1:13" ht="38.25">
      <c r="A26" s="9">
        <v>12</v>
      </c>
      <c r="B26" s="16" t="s">
        <v>46</v>
      </c>
      <c r="C26" s="16" t="s">
        <v>47</v>
      </c>
      <c r="D26" s="16" t="s">
        <v>25</v>
      </c>
      <c r="E26" s="19" t="s">
        <v>48</v>
      </c>
      <c r="F26" s="18">
        <v>7500000</v>
      </c>
      <c r="G26" s="18">
        <f>500000-424140.4+500000+0.01</f>
        <v>575859.61</v>
      </c>
      <c r="H26" s="18">
        <f>500000-424140.4+0.01</f>
        <v>75859.60999999997</v>
      </c>
      <c r="I26" s="18">
        <v>500000</v>
      </c>
      <c r="J26" s="18">
        <v>0</v>
      </c>
      <c r="K26" s="18">
        <v>3450000</v>
      </c>
      <c r="L26" s="50">
        <v>3450000</v>
      </c>
      <c r="M26" s="54" t="s">
        <v>55</v>
      </c>
    </row>
    <row r="27" spans="1:13" s="44" customFormat="1" ht="18" customHeight="1">
      <c r="A27" s="88" t="s">
        <v>14</v>
      </c>
      <c r="B27" s="88"/>
      <c r="C27" s="88"/>
      <c r="D27" s="88"/>
      <c r="E27" s="88"/>
      <c r="F27" s="20">
        <f>SUM(F11:F26)-F13-F18</f>
        <v>23977831.799999997</v>
      </c>
      <c r="G27" s="20">
        <f aca="true" t="shared" si="2" ref="G27:L27">SUM(G11:G26)-G13-G18</f>
        <v>3052806.4099999997</v>
      </c>
      <c r="H27" s="20">
        <f t="shared" si="2"/>
        <v>2358089.4099999997</v>
      </c>
      <c r="I27" s="20">
        <f t="shared" si="2"/>
        <v>694717</v>
      </c>
      <c r="J27" s="20">
        <f t="shared" si="2"/>
        <v>0</v>
      </c>
      <c r="K27" s="20">
        <f t="shared" si="2"/>
        <v>5786054</v>
      </c>
      <c r="L27" s="20">
        <f t="shared" si="2"/>
        <v>4005000</v>
      </c>
      <c r="M27" s="53" t="s">
        <v>4</v>
      </c>
    </row>
    <row r="30" ht="12.75">
      <c r="J30" s="1" t="s">
        <v>65</v>
      </c>
    </row>
    <row r="32" ht="12.75">
      <c r="J32" s="1" t="s">
        <v>68</v>
      </c>
    </row>
  </sheetData>
  <mergeCells count="19">
    <mergeCell ref="M14:M15"/>
    <mergeCell ref="A27:E27"/>
    <mergeCell ref="H7:H9"/>
    <mergeCell ref="I7:I9"/>
    <mergeCell ref="J7:J9"/>
    <mergeCell ref="D5:D9"/>
    <mergeCell ref="G5:L5"/>
    <mergeCell ref="H6:L6"/>
    <mergeCell ref="A14:A15"/>
    <mergeCell ref="E14:E15"/>
    <mergeCell ref="A1:M1"/>
    <mergeCell ref="A5:A9"/>
    <mergeCell ref="B5:B9"/>
    <mergeCell ref="C5:C9"/>
    <mergeCell ref="E5:E9"/>
    <mergeCell ref="G6:G9"/>
    <mergeCell ref="F5:F9"/>
    <mergeCell ref="M5:M9"/>
    <mergeCell ref="K2:L2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6">
      <selection activeCell="G30" sqref="G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8"/>
    </row>
    <row r="2" spans="1:12" ht="18">
      <c r="A2" s="3"/>
      <c r="B2" s="3"/>
      <c r="C2" s="3"/>
      <c r="D2" s="3"/>
      <c r="E2" s="3"/>
      <c r="F2" s="3"/>
      <c r="G2" s="3"/>
      <c r="H2" s="3"/>
      <c r="I2" s="85" t="s">
        <v>75</v>
      </c>
      <c r="J2" s="85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45" t="s">
        <v>69</v>
      </c>
      <c r="J3" s="45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46" t="s">
        <v>92</v>
      </c>
      <c r="J4" s="46"/>
      <c r="K4" s="3"/>
      <c r="L4" s="2"/>
    </row>
    <row r="5" spans="1:11" s="10" customFormat="1" ht="19.5" customHeight="1">
      <c r="A5" s="80" t="s">
        <v>7</v>
      </c>
      <c r="B5" s="80" t="s">
        <v>0</v>
      </c>
      <c r="C5" s="80" t="s">
        <v>3</v>
      </c>
      <c r="D5" s="80" t="s">
        <v>16</v>
      </c>
      <c r="E5" s="81" t="s">
        <v>19</v>
      </c>
      <c r="F5" s="81" t="s">
        <v>15</v>
      </c>
      <c r="G5" s="89" t="s">
        <v>9</v>
      </c>
      <c r="H5" s="90"/>
      <c r="I5" s="90"/>
      <c r="J5" s="91"/>
      <c r="K5" s="82" t="s">
        <v>17</v>
      </c>
    </row>
    <row r="6" spans="1:11" s="10" customFormat="1" ht="19.5" customHeight="1">
      <c r="A6" s="80"/>
      <c r="B6" s="80"/>
      <c r="C6" s="80"/>
      <c r="D6" s="80"/>
      <c r="E6" s="81"/>
      <c r="F6" s="81"/>
      <c r="G6" s="81" t="s">
        <v>21</v>
      </c>
      <c r="H6" s="89" t="s">
        <v>22</v>
      </c>
      <c r="I6" s="90"/>
      <c r="J6" s="91"/>
      <c r="K6" s="98"/>
    </row>
    <row r="7" spans="1:11" s="10" customFormat="1" ht="29.25" customHeight="1">
      <c r="A7" s="80"/>
      <c r="B7" s="80"/>
      <c r="C7" s="80"/>
      <c r="D7" s="80"/>
      <c r="E7" s="81"/>
      <c r="F7" s="81"/>
      <c r="G7" s="81"/>
      <c r="H7" s="81" t="s">
        <v>18</v>
      </c>
      <c r="I7" s="81" t="s">
        <v>11</v>
      </c>
      <c r="J7" s="81" t="s">
        <v>12</v>
      </c>
      <c r="K7" s="98"/>
    </row>
    <row r="8" spans="1:11" s="10" customFormat="1" ht="19.5" customHeight="1">
      <c r="A8" s="80"/>
      <c r="B8" s="80"/>
      <c r="C8" s="80"/>
      <c r="D8" s="80"/>
      <c r="E8" s="81"/>
      <c r="F8" s="81"/>
      <c r="G8" s="81"/>
      <c r="H8" s="81"/>
      <c r="I8" s="81"/>
      <c r="J8" s="81"/>
      <c r="K8" s="98"/>
    </row>
    <row r="9" spans="1:11" s="10" customFormat="1" ht="11.25" customHeight="1">
      <c r="A9" s="80"/>
      <c r="B9" s="80"/>
      <c r="C9" s="80"/>
      <c r="D9" s="80"/>
      <c r="E9" s="81"/>
      <c r="F9" s="81"/>
      <c r="G9" s="81"/>
      <c r="H9" s="81"/>
      <c r="I9" s="81"/>
      <c r="J9" s="81"/>
      <c r="K9" s="99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4.5" customHeight="1">
      <c r="A11" s="8" t="s">
        <v>1</v>
      </c>
      <c r="B11" s="15" t="s">
        <v>23</v>
      </c>
      <c r="C11" s="15" t="s">
        <v>24</v>
      </c>
      <c r="D11" s="15" t="s">
        <v>25</v>
      </c>
      <c r="E11" s="13" t="s">
        <v>26</v>
      </c>
      <c r="F11" s="17">
        <f>507345-40990.85</f>
        <v>466354.15</v>
      </c>
      <c r="G11" s="17">
        <f>374164-40990.85</f>
        <v>333173.15</v>
      </c>
      <c r="H11" s="17">
        <f>374164-40990.85</f>
        <v>333173.15</v>
      </c>
      <c r="I11" s="6">
        <v>0</v>
      </c>
      <c r="J11" s="17">
        <v>0</v>
      </c>
      <c r="K11" s="57" t="s">
        <v>84</v>
      </c>
    </row>
    <row r="12" spans="1:11" ht="30.75" customHeight="1">
      <c r="A12" s="9" t="s">
        <v>2</v>
      </c>
      <c r="B12" s="16" t="s">
        <v>23</v>
      </c>
      <c r="C12" s="16" t="s">
        <v>24</v>
      </c>
      <c r="D12" s="16" t="s">
        <v>25</v>
      </c>
      <c r="E12" s="19" t="s">
        <v>27</v>
      </c>
      <c r="F12" s="18">
        <f>1500000-59009.15-55000-740.59</f>
        <v>1385250.26</v>
      </c>
      <c r="G12" s="18">
        <f>240200-100000-59009.15-55000-740.59</f>
        <v>25450.260000000006</v>
      </c>
      <c r="H12" s="18">
        <f>240200-100000-59009.15-55000-740.59</f>
        <v>25450.260000000006</v>
      </c>
      <c r="I12" s="7">
        <v>0</v>
      </c>
      <c r="J12" s="18">
        <v>0</v>
      </c>
      <c r="K12" s="57" t="s">
        <v>84</v>
      </c>
    </row>
    <row r="13" spans="1:11" s="4" customFormat="1" ht="12.75">
      <c r="A13" s="62"/>
      <c r="B13" s="63" t="s">
        <v>23</v>
      </c>
      <c r="C13" s="63" t="s">
        <v>24</v>
      </c>
      <c r="D13" s="63"/>
      <c r="E13" s="64" t="s">
        <v>49</v>
      </c>
      <c r="F13" s="65">
        <f>SUM(F11:F12)</f>
        <v>1851604.4100000001</v>
      </c>
      <c r="G13" s="65">
        <f>SUM(G11:G12)</f>
        <v>358623.41000000003</v>
      </c>
      <c r="H13" s="65">
        <f>SUM(H11:H12)</f>
        <v>358623.41000000003</v>
      </c>
      <c r="I13" s="65">
        <f>SUM(I11:I12)</f>
        <v>0</v>
      </c>
      <c r="J13" s="65">
        <f>SUM(J11:J12)</f>
        <v>0</v>
      </c>
      <c r="K13" s="58"/>
    </row>
    <row r="14" spans="1:11" s="78" customFormat="1" ht="44.25" customHeight="1">
      <c r="A14" s="94">
        <v>3</v>
      </c>
      <c r="B14" s="56" t="s">
        <v>23</v>
      </c>
      <c r="C14" s="56" t="s">
        <v>73</v>
      </c>
      <c r="D14" s="56" t="s">
        <v>83</v>
      </c>
      <c r="E14" s="96" t="s">
        <v>82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86" t="s">
        <v>77</v>
      </c>
    </row>
    <row r="15" spans="1:11" s="28" customFormat="1" ht="57.75" customHeight="1">
      <c r="A15" s="95"/>
      <c r="B15" s="56" t="s">
        <v>23</v>
      </c>
      <c r="C15" s="56" t="s">
        <v>73</v>
      </c>
      <c r="D15" s="56" t="s">
        <v>74</v>
      </c>
      <c r="E15" s="97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87"/>
    </row>
    <row r="16" spans="1:11" s="28" customFormat="1" ht="78.75">
      <c r="A16" s="24">
        <v>4</v>
      </c>
      <c r="B16" s="56" t="s">
        <v>23</v>
      </c>
      <c r="C16" s="56" t="s">
        <v>79</v>
      </c>
      <c r="D16" s="56" t="s">
        <v>25</v>
      </c>
      <c r="E16" s="26" t="s">
        <v>80</v>
      </c>
      <c r="F16" s="27">
        <v>14880</v>
      </c>
      <c r="G16" s="27">
        <v>14880</v>
      </c>
      <c r="H16" s="27">
        <v>14880</v>
      </c>
      <c r="I16" s="27">
        <v>0</v>
      </c>
      <c r="J16" s="27">
        <v>0</v>
      </c>
      <c r="K16" s="57" t="s">
        <v>81</v>
      </c>
    </row>
    <row r="17" spans="1:11" ht="25.5">
      <c r="A17" s="9">
        <v>5</v>
      </c>
      <c r="B17" s="16" t="s">
        <v>28</v>
      </c>
      <c r="C17" s="16" t="s">
        <v>29</v>
      </c>
      <c r="D17" s="16" t="s">
        <v>25</v>
      </c>
      <c r="E17" s="19" t="s">
        <v>30</v>
      </c>
      <c r="F17" s="18">
        <v>56678</v>
      </c>
      <c r="G17" s="18">
        <v>16678</v>
      </c>
      <c r="H17" s="18">
        <v>16678</v>
      </c>
      <c r="I17" s="7">
        <v>0</v>
      </c>
      <c r="J17" s="18">
        <v>0</v>
      </c>
      <c r="K17" s="57" t="s">
        <v>85</v>
      </c>
    </row>
    <row r="18" spans="1:11" ht="28.5" customHeight="1">
      <c r="A18" s="34">
        <v>6</v>
      </c>
      <c r="B18" s="36" t="s">
        <v>28</v>
      </c>
      <c r="C18" s="36" t="s">
        <v>29</v>
      </c>
      <c r="D18" s="36" t="s">
        <v>25</v>
      </c>
      <c r="E18" s="37" t="s">
        <v>31</v>
      </c>
      <c r="F18" s="18">
        <f>164220+16840.12</f>
        <v>181060.12</v>
      </c>
      <c r="G18" s="18">
        <v>118060.12</v>
      </c>
      <c r="H18" s="18">
        <v>118060.12</v>
      </c>
      <c r="I18" s="7">
        <v>0</v>
      </c>
      <c r="J18" s="18">
        <v>0</v>
      </c>
      <c r="K18" s="59" t="s">
        <v>85</v>
      </c>
    </row>
    <row r="19" spans="1:11" ht="30.75" customHeight="1">
      <c r="A19" s="9">
        <v>7</v>
      </c>
      <c r="B19" s="16" t="s">
        <v>28</v>
      </c>
      <c r="C19" s="16" t="s">
        <v>29</v>
      </c>
      <c r="D19" s="16" t="s">
        <v>25</v>
      </c>
      <c r="E19" s="19" t="s">
        <v>32</v>
      </c>
      <c r="F19" s="18">
        <f>910000+2200+169735.12+208094.38+62402.84</f>
        <v>1352432.34</v>
      </c>
      <c r="G19" s="18">
        <f>910000+2200+169735.12+208094.38+62402.84</f>
        <v>1352432.34</v>
      </c>
      <c r="H19" s="18">
        <f>910000+2200+169735.12+208094.38+62402.84</f>
        <v>1352432.34</v>
      </c>
      <c r="I19" s="7">
        <v>0</v>
      </c>
      <c r="J19" s="18">
        <v>0</v>
      </c>
      <c r="K19" s="57" t="s">
        <v>85</v>
      </c>
    </row>
    <row r="20" spans="1:11" ht="33.75" customHeight="1">
      <c r="A20" s="9">
        <v>8</v>
      </c>
      <c r="B20" s="16" t="s">
        <v>28</v>
      </c>
      <c r="C20" s="16" t="s">
        <v>29</v>
      </c>
      <c r="D20" s="16" t="s">
        <v>60</v>
      </c>
      <c r="E20" s="19" t="s">
        <v>64</v>
      </c>
      <c r="F20" s="18">
        <v>70000</v>
      </c>
      <c r="G20" s="18">
        <v>70000</v>
      </c>
      <c r="H20" s="18">
        <v>70000</v>
      </c>
      <c r="I20" s="7">
        <v>0</v>
      </c>
      <c r="J20" s="18">
        <v>0</v>
      </c>
      <c r="K20" s="57" t="s">
        <v>86</v>
      </c>
    </row>
    <row r="21" spans="1:11" s="4" customFormat="1" ht="12.75">
      <c r="A21" s="62"/>
      <c r="B21" s="63" t="s">
        <v>28</v>
      </c>
      <c r="C21" s="63" t="s">
        <v>29</v>
      </c>
      <c r="D21" s="67"/>
      <c r="E21" s="63" t="s">
        <v>78</v>
      </c>
      <c r="F21" s="65">
        <f>SUM(F17:F20)</f>
        <v>1660170.46</v>
      </c>
      <c r="G21" s="65">
        <f>SUM(G17:G20)</f>
        <v>1557170.46</v>
      </c>
      <c r="H21" s="65">
        <f>SUM(H17:H20)</f>
        <v>1557170.46</v>
      </c>
      <c r="I21" s="65">
        <f>SUM(I17:I20)</f>
        <v>0</v>
      </c>
      <c r="J21" s="65">
        <f>SUM(J17:J20)</f>
        <v>0</v>
      </c>
      <c r="K21" s="58"/>
    </row>
    <row r="22" spans="1:11" ht="25.5">
      <c r="A22" s="9">
        <v>9</v>
      </c>
      <c r="B22" s="16" t="s">
        <v>33</v>
      </c>
      <c r="C22" s="16" t="s">
        <v>34</v>
      </c>
      <c r="D22" s="16" t="s">
        <v>25</v>
      </c>
      <c r="E22" s="19" t="s">
        <v>35</v>
      </c>
      <c r="F22" s="18">
        <f>61000+7750+545-85.69</f>
        <v>69209.31</v>
      </c>
      <c r="G22" s="18">
        <f>35000+7750+545-85.69</f>
        <v>43209.31</v>
      </c>
      <c r="H22" s="18">
        <f>35000+7750+545-85.69</f>
        <v>43209.31</v>
      </c>
      <c r="I22" s="7">
        <v>0</v>
      </c>
      <c r="J22" s="18">
        <v>0</v>
      </c>
      <c r="K22" s="57" t="s">
        <v>85</v>
      </c>
    </row>
    <row r="23" spans="1:11" ht="22.5">
      <c r="A23" s="34">
        <v>10</v>
      </c>
      <c r="B23" s="36" t="s">
        <v>53</v>
      </c>
      <c r="C23" s="36" t="s">
        <v>88</v>
      </c>
      <c r="D23" s="36" t="s">
        <v>54</v>
      </c>
      <c r="E23" s="37" t="s">
        <v>90</v>
      </c>
      <c r="F23" s="39">
        <f>4229.74-0.26</f>
        <v>4229.48</v>
      </c>
      <c r="G23" s="39">
        <f>4229.74-0.26</f>
        <v>4229.48</v>
      </c>
      <c r="H23" s="39">
        <f>4229.74-0.26</f>
        <v>4229.48</v>
      </c>
      <c r="I23" s="11">
        <v>0</v>
      </c>
      <c r="J23" s="39">
        <v>0</v>
      </c>
      <c r="K23" s="57" t="s">
        <v>85</v>
      </c>
    </row>
    <row r="24" spans="1:11" ht="24" customHeight="1">
      <c r="A24" s="34">
        <v>11</v>
      </c>
      <c r="B24" s="36" t="s">
        <v>53</v>
      </c>
      <c r="C24" s="36" t="s">
        <v>36</v>
      </c>
      <c r="D24" s="36" t="s">
        <v>54</v>
      </c>
      <c r="E24" s="37" t="s">
        <v>52</v>
      </c>
      <c r="F24" s="39">
        <f>147500+894.29</f>
        <v>148394.29</v>
      </c>
      <c r="G24" s="39">
        <f>147500+894.29</f>
        <v>148394.29</v>
      </c>
      <c r="H24" s="39">
        <f>147500+894.29</f>
        <v>148394.29</v>
      </c>
      <c r="I24" s="11">
        <v>0</v>
      </c>
      <c r="J24" s="39">
        <v>0</v>
      </c>
      <c r="K24" s="59" t="s">
        <v>87</v>
      </c>
    </row>
    <row r="25" spans="1:11" ht="30" customHeight="1">
      <c r="A25" s="9">
        <v>12</v>
      </c>
      <c r="B25" s="16" t="s">
        <v>37</v>
      </c>
      <c r="C25" s="16" t="s">
        <v>38</v>
      </c>
      <c r="D25" s="16" t="s">
        <v>25</v>
      </c>
      <c r="E25" s="19" t="s">
        <v>39</v>
      </c>
      <c r="F25" s="18">
        <f>569119+1000</f>
        <v>570119</v>
      </c>
      <c r="G25" s="18">
        <f>335011+1000</f>
        <v>336011</v>
      </c>
      <c r="H25" s="18">
        <f>140294+1000</f>
        <v>141294</v>
      </c>
      <c r="I25" s="18">
        <v>194717</v>
      </c>
      <c r="J25" s="18">
        <v>0</v>
      </c>
      <c r="K25" s="60" t="s">
        <v>85</v>
      </c>
    </row>
    <row r="26" spans="1:11" ht="41.25" customHeight="1">
      <c r="A26" s="9">
        <v>13</v>
      </c>
      <c r="B26" s="16" t="s">
        <v>37</v>
      </c>
      <c r="C26" s="16" t="s">
        <v>38</v>
      </c>
      <c r="D26" s="16" t="s">
        <v>25</v>
      </c>
      <c r="E26" s="19" t="s">
        <v>91</v>
      </c>
      <c r="F26" s="18">
        <f>25000+35000+12000+10893+10000+25000</f>
        <v>117893</v>
      </c>
      <c r="G26" s="18">
        <f>25000+35000+12000+10893+10000+25000</f>
        <v>117893</v>
      </c>
      <c r="H26" s="18">
        <f>25000+35000+12000+10893+10000+25000</f>
        <v>117893</v>
      </c>
      <c r="I26" s="7">
        <v>0</v>
      </c>
      <c r="J26" s="18">
        <v>0</v>
      </c>
      <c r="K26" s="60" t="s">
        <v>85</v>
      </c>
    </row>
    <row r="27" spans="1:11" ht="38.25">
      <c r="A27" s="9">
        <v>14</v>
      </c>
      <c r="B27" s="16" t="s">
        <v>37</v>
      </c>
      <c r="C27" s="16" t="s">
        <v>38</v>
      </c>
      <c r="D27" s="16" t="s">
        <v>25</v>
      </c>
      <c r="E27" s="19" t="s">
        <v>61</v>
      </c>
      <c r="F27" s="18">
        <f>34000+38561</f>
        <v>72561</v>
      </c>
      <c r="G27" s="18">
        <f>34000+38561</f>
        <v>72561</v>
      </c>
      <c r="H27" s="18">
        <f>34000+38561</f>
        <v>72561</v>
      </c>
      <c r="I27" s="7">
        <v>0</v>
      </c>
      <c r="J27" s="18">
        <v>0</v>
      </c>
      <c r="K27" s="60" t="s">
        <v>85</v>
      </c>
    </row>
    <row r="28" spans="1:11" ht="22.5">
      <c r="A28" s="9">
        <v>15</v>
      </c>
      <c r="B28" s="16" t="s">
        <v>37</v>
      </c>
      <c r="C28" s="16" t="s">
        <v>38</v>
      </c>
      <c r="D28" s="16" t="s">
        <v>25</v>
      </c>
      <c r="E28" s="19" t="s">
        <v>89</v>
      </c>
      <c r="F28" s="18">
        <v>3845</v>
      </c>
      <c r="G28" s="18">
        <v>3845</v>
      </c>
      <c r="H28" s="18">
        <v>3845</v>
      </c>
      <c r="I28" s="7">
        <v>0</v>
      </c>
      <c r="J28" s="18">
        <v>0</v>
      </c>
      <c r="K28" s="60" t="s">
        <v>85</v>
      </c>
    </row>
    <row r="29" spans="1:12" s="67" customFormat="1" ht="12.75">
      <c r="A29" s="62"/>
      <c r="B29" s="63" t="s">
        <v>37</v>
      </c>
      <c r="C29" s="63" t="s">
        <v>38</v>
      </c>
      <c r="D29" s="63"/>
      <c r="E29" s="64" t="s">
        <v>49</v>
      </c>
      <c r="F29" s="65">
        <f>SUM(F25:F28)</f>
        <v>764418</v>
      </c>
      <c r="G29" s="65">
        <f>SUM(G25:G28)</f>
        <v>530310</v>
      </c>
      <c r="H29" s="65">
        <f>SUM(H25:H28)</f>
        <v>335593</v>
      </c>
      <c r="I29" s="65">
        <f>SUM(I25:I28)</f>
        <v>194717</v>
      </c>
      <c r="J29" s="65">
        <f>SUM(J25:J28)</f>
        <v>0</v>
      </c>
      <c r="K29" s="66"/>
      <c r="L29" s="77">
        <f>SUM(F25:F27)</f>
        <v>760573</v>
      </c>
    </row>
    <row r="30" spans="1:11" ht="38.25">
      <c r="A30" s="9">
        <v>16</v>
      </c>
      <c r="B30" s="16" t="s">
        <v>37</v>
      </c>
      <c r="C30" s="16" t="s">
        <v>62</v>
      </c>
      <c r="D30" s="16" t="s">
        <v>25</v>
      </c>
      <c r="E30" s="19" t="s">
        <v>63</v>
      </c>
      <c r="F30" s="18">
        <f>6000+6500-3371</f>
        <v>9129</v>
      </c>
      <c r="G30" s="18">
        <f>6000+6500-3371</f>
        <v>9129</v>
      </c>
      <c r="H30" s="18">
        <f>6000+6500-3371</f>
        <v>9129</v>
      </c>
      <c r="I30" s="7">
        <v>0</v>
      </c>
      <c r="J30" s="18">
        <v>0</v>
      </c>
      <c r="K30" s="60" t="s">
        <v>85</v>
      </c>
    </row>
    <row r="31" spans="1:11" ht="25.5">
      <c r="A31" s="35">
        <v>17</v>
      </c>
      <c r="B31" s="23" t="s">
        <v>37</v>
      </c>
      <c r="C31" s="23" t="s">
        <v>62</v>
      </c>
      <c r="D31" s="23" t="s">
        <v>54</v>
      </c>
      <c r="E31" s="38" t="s">
        <v>72</v>
      </c>
      <c r="F31" s="41">
        <f>6000</f>
        <v>6000</v>
      </c>
      <c r="G31" s="41">
        <f>6000</f>
        <v>6000</v>
      </c>
      <c r="H31" s="41">
        <f>6000</f>
        <v>6000</v>
      </c>
      <c r="I31" s="42">
        <v>0</v>
      </c>
      <c r="J31" s="41">
        <v>0</v>
      </c>
      <c r="K31" s="61" t="s">
        <v>85</v>
      </c>
    </row>
    <row r="32" spans="1:11" s="67" customFormat="1" ht="12.75">
      <c r="A32" s="68"/>
      <c r="B32" s="69" t="s">
        <v>37</v>
      </c>
      <c r="C32" s="69" t="s">
        <v>62</v>
      </c>
      <c r="D32" s="69"/>
      <c r="E32" s="70" t="s">
        <v>49</v>
      </c>
      <c r="F32" s="71">
        <f>SUM(F30:F31)</f>
        <v>15129</v>
      </c>
      <c r="G32" s="71">
        <f>SUM(G30:G31)</f>
        <v>15129</v>
      </c>
      <c r="H32" s="71">
        <f>SUM(H30:H31)</f>
        <v>15129</v>
      </c>
      <c r="I32" s="71">
        <f>SUM(I30:I31)</f>
        <v>0</v>
      </c>
      <c r="J32" s="71">
        <f>SUM(J30:J31)</f>
        <v>0</v>
      </c>
      <c r="K32" s="72"/>
    </row>
    <row r="33" spans="1:11" ht="30.75" customHeight="1">
      <c r="A33" s="35">
        <v>18</v>
      </c>
      <c r="B33" s="23" t="s">
        <v>40</v>
      </c>
      <c r="C33" s="23" t="s">
        <v>41</v>
      </c>
      <c r="D33" s="23" t="s">
        <v>25</v>
      </c>
      <c r="E33" s="38" t="s">
        <v>42</v>
      </c>
      <c r="F33" s="41">
        <f>1707915.87+424140.4</f>
        <v>2132056.27</v>
      </c>
      <c r="G33" s="41">
        <f>837811.87-22673+100000+424140.4</f>
        <v>1339279.27</v>
      </c>
      <c r="H33" s="41">
        <f>837811.87-22673+100000+424140.4</f>
        <v>1339279.27</v>
      </c>
      <c r="I33" s="42">
        <v>0</v>
      </c>
      <c r="J33" s="41">
        <v>0</v>
      </c>
      <c r="K33" s="61" t="s">
        <v>85</v>
      </c>
    </row>
    <row r="34" spans="1:11" ht="22.5">
      <c r="A34" s="35">
        <v>19</v>
      </c>
      <c r="B34" s="23" t="s">
        <v>40</v>
      </c>
      <c r="C34" s="23" t="s">
        <v>70</v>
      </c>
      <c r="D34" s="23" t="s">
        <v>25</v>
      </c>
      <c r="E34" s="38" t="s">
        <v>71</v>
      </c>
      <c r="F34" s="41">
        <v>50000</v>
      </c>
      <c r="G34" s="41">
        <v>50000</v>
      </c>
      <c r="H34" s="41">
        <v>50000</v>
      </c>
      <c r="I34" s="42">
        <v>0</v>
      </c>
      <c r="J34" s="41">
        <v>0</v>
      </c>
      <c r="K34" s="61" t="s">
        <v>87</v>
      </c>
    </row>
    <row r="35" spans="1:12" ht="25.5">
      <c r="A35" s="9">
        <v>20</v>
      </c>
      <c r="B35" s="16" t="s">
        <v>40</v>
      </c>
      <c r="C35" s="16" t="s">
        <v>43</v>
      </c>
      <c r="D35" s="16" t="s">
        <v>25</v>
      </c>
      <c r="E35" s="19" t="s">
        <v>44</v>
      </c>
      <c r="F35" s="18">
        <f>90000-50.99</f>
        <v>89949.01</v>
      </c>
      <c r="G35" s="18">
        <f>90000-50.99</f>
        <v>89949.01</v>
      </c>
      <c r="H35" s="18">
        <f>90000-50.99</f>
        <v>89949.01</v>
      </c>
      <c r="I35" s="7">
        <v>0</v>
      </c>
      <c r="J35" s="18">
        <v>0</v>
      </c>
      <c r="K35" s="57" t="s">
        <v>87</v>
      </c>
      <c r="L35" s="40"/>
    </row>
    <row r="36" spans="1:11" ht="25.5">
      <c r="A36" s="9">
        <v>21</v>
      </c>
      <c r="B36" s="16" t="s">
        <v>40</v>
      </c>
      <c r="C36" s="16" t="s">
        <v>43</v>
      </c>
      <c r="D36" s="16" t="s">
        <v>25</v>
      </c>
      <c r="E36" s="19" t="s">
        <v>45</v>
      </c>
      <c r="F36" s="18">
        <f>285000+17616.17</f>
        <v>302616.17</v>
      </c>
      <c r="G36" s="18">
        <f>140000+100000+17616.17</f>
        <v>257616.16999999998</v>
      </c>
      <c r="H36" s="18">
        <f>140000+100000+17616.17</f>
        <v>257616.16999999998</v>
      </c>
      <c r="I36" s="7">
        <v>0</v>
      </c>
      <c r="J36" s="18">
        <v>0</v>
      </c>
      <c r="K36" s="57" t="s">
        <v>87</v>
      </c>
    </row>
    <row r="37" spans="1:11" ht="25.5">
      <c r="A37" s="9">
        <v>22</v>
      </c>
      <c r="B37" s="16" t="s">
        <v>40</v>
      </c>
      <c r="C37" s="16" t="s">
        <v>43</v>
      </c>
      <c r="D37" s="16" t="s">
        <v>25</v>
      </c>
      <c r="E37" s="19" t="s">
        <v>51</v>
      </c>
      <c r="F37" s="18">
        <v>200000</v>
      </c>
      <c r="G37" s="18">
        <v>200000</v>
      </c>
      <c r="H37" s="18">
        <v>200000</v>
      </c>
      <c r="I37" s="7">
        <v>0</v>
      </c>
      <c r="J37" s="18">
        <v>0</v>
      </c>
      <c r="K37" s="57" t="s">
        <v>85</v>
      </c>
    </row>
    <row r="38" spans="1:11" ht="25.5">
      <c r="A38" s="9">
        <v>23</v>
      </c>
      <c r="B38" s="16" t="s">
        <v>40</v>
      </c>
      <c r="C38" s="16" t="s">
        <v>43</v>
      </c>
      <c r="D38" s="16" t="s">
        <v>25</v>
      </c>
      <c r="E38" s="19" t="s">
        <v>50</v>
      </c>
      <c r="F38" s="18">
        <v>50000</v>
      </c>
      <c r="G38" s="18">
        <v>50000</v>
      </c>
      <c r="H38" s="18">
        <v>50000</v>
      </c>
      <c r="I38" s="7">
        <v>0</v>
      </c>
      <c r="J38" s="18">
        <v>0</v>
      </c>
      <c r="K38" s="57" t="s">
        <v>87</v>
      </c>
    </row>
    <row r="39" spans="1:11" s="4" customFormat="1" ht="12.75">
      <c r="A39" s="62"/>
      <c r="B39" s="63" t="s">
        <v>40</v>
      </c>
      <c r="C39" s="63" t="s">
        <v>43</v>
      </c>
      <c r="D39" s="63"/>
      <c r="E39" s="64" t="s">
        <v>49</v>
      </c>
      <c r="F39" s="65">
        <f>SUM(F35:F38)</f>
        <v>642565.1799999999</v>
      </c>
      <c r="G39" s="71">
        <f>SUM(G35:G38)</f>
        <v>597565.1799999999</v>
      </c>
      <c r="H39" s="65">
        <f>SUM(H35:H38)</f>
        <v>597565.1799999999</v>
      </c>
      <c r="I39" s="65">
        <f>SUM(I35:I38)</f>
        <v>0</v>
      </c>
      <c r="J39" s="65">
        <f>SUM(J35:J38)</f>
        <v>0</v>
      </c>
      <c r="K39" s="58"/>
    </row>
    <row r="40" spans="1:11" ht="24.75" customHeight="1">
      <c r="A40" s="9">
        <v>24</v>
      </c>
      <c r="B40" s="16" t="s">
        <v>46</v>
      </c>
      <c r="C40" s="16" t="s">
        <v>47</v>
      </c>
      <c r="D40" s="16" t="s">
        <v>25</v>
      </c>
      <c r="E40" s="19" t="s">
        <v>48</v>
      </c>
      <c r="F40" s="18">
        <v>7500000</v>
      </c>
      <c r="G40" s="18">
        <f>500000-424140.4+500000+0.01</f>
        <v>575859.61</v>
      </c>
      <c r="H40" s="18">
        <f>500000-424140.4+0.01</f>
        <v>75859.60999999997</v>
      </c>
      <c r="I40" s="18">
        <v>500000</v>
      </c>
      <c r="J40" s="18">
        <v>0</v>
      </c>
      <c r="K40" s="57" t="s">
        <v>85</v>
      </c>
    </row>
    <row r="41" spans="1:11" ht="25.5">
      <c r="A41" s="31">
        <v>25</v>
      </c>
      <c r="B41" s="16" t="s">
        <v>46</v>
      </c>
      <c r="C41" s="16" t="s">
        <v>47</v>
      </c>
      <c r="D41" s="16" t="s">
        <v>67</v>
      </c>
      <c r="E41" s="32" t="s">
        <v>56</v>
      </c>
      <c r="F41" s="33">
        <v>100000</v>
      </c>
      <c r="G41" s="33">
        <v>100000</v>
      </c>
      <c r="H41" s="33">
        <v>100000</v>
      </c>
      <c r="I41" s="29">
        <v>0</v>
      </c>
      <c r="J41" s="33">
        <v>0</v>
      </c>
      <c r="K41" s="57" t="s">
        <v>85</v>
      </c>
    </row>
    <row r="42" spans="1:11" ht="12.75">
      <c r="A42" s="88" t="s">
        <v>14</v>
      </c>
      <c r="B42" s="88"/>
      <c r="C42" s="88"/>
      <c r="D42" s="88"/>
      <c r="E42" s="88"/>
      <c r="F42" s="20">
        <f>SUM(F11:F41)-F13-F21-F39-F29-F32</f>
        <v>15077656.399999999</v>
      </c>
      <c r="G42" s="20">
        <f>SUM(G11:G41)-G13-G21-G39-G29-G32</f>
        <v>5359650.009999999</v>
      </c>
      <c r="H42" s="20">
        <f>SUM(H11:H41)-H13-H21-H39-H29-H32</f>
        <v>4664933.01</v>
      </c>
      <c r="I42" s="20">
        <f>SUM(I11:I41)-I13-I21-I39-I29-I32</f>
        <v>694717</v>
      </c>
      <c r="J42" s="20">
        <v>0</v>
      </c>
      <c r="K42" s="12" t="s">
        <v>4</v>
      </c>
    </row>
    <row r="43" ht="14.25" customHeight="1"/>
    <row r="44" ht="12.75">
      <c r="I44" s="1" t="s">
        <v>65</v>
      </c>
    </row>
    <row r="45" ht="8.25" customHeight="1"/>
    <row r="46" ht="13.5" customHeight="1">
      <c r="I46" s="43" t="s">
        <v>66</v>
      </c>
    </row>
    <row r="47" ht="2.25" customHeight="1"/>
  </sheetData>
  <mergeCells count="19">
    <mergeCell ref="K14:K15"/>
    <mergeCell ref="A42:E42"/>
    <mergeCell ref="A5:A9"/>
    <mergeCell ref="B5:B9"/>
    <mergeCell ref="C5:C9"/>
    <mergeCell ref="E5:E9"/>
    <mergeCell ref="D5:D9"/>
    <mergeCell ref="E14:E15"/>
    <mergeCell ref="A14:A15"/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2008-01-02T12:04:50Z</cp:lastPrinted>
  <dcterms:created xsi:type="dcterms:W3CDTF">1998-12-09T13:02:10Z</dcterms:created>
  <dcterms:modified xsi:type="dcterms:W3CDTF">2008-01-02T12:05:13Z</dcterms:modified>
  <cp:category/>
  <cp:version/>
  <cp:contentType/>
  <cp:contentStatus/>
</cp:coreProperties>
</file>